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sgreen3\Downloads\"/>
    </mc:Choice>
  </mc:AlternateContent>
  <xr:revisionPtr revIDLastSave="0" documentId="8_{66DFB281-4679-4731-BACC-FAA998D00055}" xr6:coauthVersionLast="47" xr6:coauthVersionMax="47" xr10:uidLastSave="{00000000-0000-0000-0000-000000000000}"/>
  <workbookProtection workbookPassword="C99A" lockStructure="1"/>
  <bookViews>
    <workbookView xWindow="-28920" yWindow="-120" windowWidth="29040" windowHeight="16440" xr2:uid="{00000000-000D-0000-FFFF-FFFF00000000}"/>
  </bookViews>
  <sheets>
    <sheet name="P&amp;L" sheetId="3" r:id="rId1"/>
    <sheet name="Cashflow" sheetId="2" r:id="rId2"/>
    <sheet name="Forward projection" sheetId="7" r:id="rId3"/>
    <sheet name="Sensitivity analysis" sheetId="6" r:id="rId4"/>
    <sheet name="Sensitivity – what if" sheetId="8" r:id="rId5"/>
  </sheets>
  <definedNames>
    <definedName name="_xlnm.Print_Area" localSheetId="1">Cashflow!$B$2:$S$62</definedName>
    <definedName name="_xlnm.Print_Area" localSheetId="2">'Forward projection'!$B$2:$S$68</definedName>
    <definedName name="_xlnm.Print_Area" localSheetId="0">'P&amp;L'!$B$2:$X$78</definedName>
    <definedName name="_xlnm.Print_Area" localSheetId="4">'Sensitivity – what if'!$A$1:$U$17</definedName>
    <definedName name="_xlnm.Print_Area" localSheetId="3">'Sensitivity analysis'!$B$2:$S$63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1" i="6" l="1"/>
  <c r="E22" i="6"/>
  <c r="E23" i="6"/>
  <c r="E30" i="3"/>
  <c r="V22" i="3"/>
  <c r="E32" i="3"/>
  <c r="E31" i="3"/>
  <c r="V21" i="3" l="1"/>
  <c r="V19" i="3" s="1"/>
  <c r="V20" i="3"/>
  <c r="E16" i="3"/>
  <c r="AA16" i="3"/>
  <c r="AA15" i="3"/>
  <c r="C22" i="6"/>
  <c r="C21" i="6"/>
  <c r="C20" i="6"/>
  <c r="C19" i="6"/>
  <c r="C15" i="6"/>
  <c r="C14" i="6"/>
  <c r="C13" i="6"/>
  <c r="C12" i="6"/>
  <c r="C20" i="7"/>
  <c r="C19" i="7"/>
  <c r="C17" i="7"/>
  <c r="C18" i="7"/>
  <c r="D10" i="2"/>
  <c r="C23" i="6" l="1"/>
  <c r="C47" i="6"/>
  <c r="C46" i="6"/>
  <c r="C45" i="6"/>
  <c r="C44" i="6"/>
  <c r="C43" i="6"/>
  <c r="C42" i="6"/>
  <c r="C41" i="6"/>
  <c r="C40" i="6"/>
  <c r="C39" i="6"/>
  <c r="C38" i="6"/>
  <c r="C37" i="6"/>
  <c r="C36" i="6"/>
  <c r="C35" i="6"/>
  <c r="C34" i="6"/>
  <c r="C33" i="6"/>
  <c r="C32" i="6"/>
  <c r="C31" i="6"/>
  <c r="C30" i="6"/>
  <c r="C29" i="6"/>
  <c r="C28" i="6"/>
  <c r="C27" i="6"/>
  <c r="C24" i="7"/>
  <c r="C25" i="7"/>
  <c r="C26" i="7"/>
  <c r="C27" i="7"/>
  <c r="C28" i="7"/>
  <c r="C32" i="7"/>
  <c r="C33" i="7"/>
  <c r="C34" i="7"/>
  <c r="C35" i="7"/>
  <c r="C36" i="7"/>
  <c r="C37" i="7"/>
  <c r="C38" i="7"/>
  <c r="C39" i="7"/>
  <c r="C40" i="7"/>
  <c r="C41" i="7"/>
  <c r="C42" i="7"/>
  <c r="C43" i="7"/>
  <c r="C44" i="7"/>
  <c r="C45" i="7"/>
  <c r="C46" i="7"/>
  <c r="C52" i="7"/>
  <c r="C51" i="7"/>
  <c r="C50" i="7"/>
  <c r="C49" i="7"/>
  <c r="C48" i="7"/>
  <c r="C47" i="7"/>
  <c r="D35" i="2"/>
  <c r="R49" i="2" l="1"/>
  <c r="R48" i="2"/>
  <c r="L14" i="3" l="1"/>
  <c r="F14" i="3"/>
  <c r="S15" i="3"/>
  <c r="S16" i="3"/>
  <c r="S17" i="3"/>
  <c r="S18" i="3"/>
  <c r="S19" i="3"/>
  <c r="S20" i="3"/>
  <c r="S21" i="3"/>
  <c r="S22" i="3"/>
  <c r="S23" i="3"/>
  <c r="S24" i="3"/>
  <c r="S25" i="3"/>
  <c r="S26" i="3"/>
  <c r="S27" i="3"/>
  <c r="S28" i="3"/>
  <c r="S29" i="3"/>
  <c r="S30" i="3"/>
  <c r="I14" i="3"/>
  <c r="F28" i="7"/>
  <c r="I28" i="7" s="1"/>
  <c r="F19" i="6"/>
  <c r="I19" i="6" s="1"/>
  <c r="F20" i="6"/>
  <c r="I20" i="6" s="1"/>
  <c r="F21" i="6"/>
  <c r="R21" i="6" s="1"/>
  <c r="F22" i="6"/>
  <c r="I22" i="6" s="1"/>
  <c r="F23" i="6"/>
  <c r="L23" i="6" s="1"/>
  <c r="F25" i="7"/>
  <c r="I25" i="7" s="1"/>
  <c r="F24" i="7"/>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D77" i="2"/>
  <c r="F27" i="7"/>
  <c r="O27" i="7" s="1"/>
  <c r="F26" i="7"/>
  <c r="I26" i="7" s="1"/>
  <c r="R33" i="7"/>
  <c r="R16" i="7"/>
  <c r="O16" i="7"/>
  <c r="L16" i="7"/>
  <c r="I16" i="7"/>
  <c r="F16" i="7"/>
  <c r="C7" i="7"/>
  <c r="C5" i="7"/>
  <c r="L11" i="6"/>
  <c r="R28" i="6"/>
  <c r="R11" i="6"/>
  <c r="O11" i="6"/>
  <c r="I11" i="6"/>
  <c r="F11" i="6"/>
  <c r="C7" i="6"/>
  <c r="C5" i="6"/>
  <c r="D37" i="2"/>
  <c r="D38" i="2"/>
  <c r="AA6" i="3"/>
  <c r="Q10" i="3"/>
  <c r="AA7" i="3"/>
  <c r="AA8" i="3"/>
  <c r="AA9" i="3"/>
  <c r="Q9" i="3" s="1"/>
  <c r="E5" i="2" s="1"/>
  <c r="F5" i="2" s="1"/>
  <c r="G5" i="2" s="1"/>
  <c r="AA10" i="3"/>
  <c r="AA11" i="3"/>
  <c r="AA12" i="3"/>
  <c r="AA13" i="3"/>
  <c r="AA14" i="3"/>
  <c r="AA5" i="3"/>
  <c r="T40" i="2"/>
  <c r="T39" i="2"/>
  <c r="T38" i="2"/>
  <c r="T37" i="2"/>
  <c r="T36" i="2"/>
  <c r="T35" i="2"/>
  <c r="T34" i="2"/>
  <c r="T33" i="2"/>
  <c r="T32" i="2"/>
  <c r="T31" i="2"/>
  <c r="T30" i="2"/>
  <c r="T28" i="2"/>
  <c r="T27" i="2"/>
  <c r="T26" i="2"/>
  <c r="T25" i="2"/>
  <c r="T24" i="2"/>
  <c r="T22" i="2"/>
  <c r="T21" i="2"/>
  <c r="T20" i="2"/>
  <c r="L29" i="3"/>
  <c r="L30" i="3"/>
  <c r="L31" i="3"/>
  <c r="L32" i="3"/>
  <c r="L33" i="3"/>
  <c r="C5" i="2"/>
  <c r="D11" i="2"/>
  <c r="D12" i="2"/>
  <c r="D13" i="2"/>
  <c r="D14" i="2"/>
  <c r="D20" i="2"/>
  <c r="D21" i="2"/>
  <c r="D22" i="2"/>
  <c r="D23" i="2"/>
  <c r="D24" i="2"/>
  <c r="D25" i="2"/>
  <c r="D26" i="2"/>
  <c r="D27" i="2"/>
  <c r="D28" i="2"/>
  <c r="D29" i="2"/>
  <c r="D30" i="2"/>
  <c r="D31" i="2"/>
  <c r="D32" i="2"/>
  <c r="D33" i="2"/>
  <c r="D34" i="2"/>
  <c r="D36" i="2"/>
  <c r="D39" i="2"/>
  <c r="D40" i="2"/>
  <c r="G37" i="3" l="1"/>
  <c r="H37" i="3" s="1"/>
  <c r="M16" i="3"/>
  <c r="K16" i="3" s="1"/>
  <c r="J16" i="3"/>
  <c r="H16" i="3" s="1"/>
  <c r="J19" i="3"/>
  <c r="J18" i="3"/>
  <c r="M20" i="3"/>
  <c r="J17" i="3"/>
  <c r="M19" i="3"/>
  <c r="M18" i="3"/>
  <c r="M17" i="3"/>
  <c r="J20" i="3"/>
  <c r="I24" i="7"/>
  <c r="L24" i="7"/>
  <c r="O24" i="7"/>
  <c r="L21" i="6"/>
  <c r="J29" i="3"/>
  <c r="R23" i="6"/>
  <c r="I23" i="6"/>
  <c r="O21" i="6"/>
  <c r="R28" i="7"/>
  <c r="L20" i="6"/>
  <c r="O28" i="7"/>
  <c r="R20" i="6"/>
  <c r="I27" i="7"/>
  <c r="O23" i="6"/>
  <c r="L28" i="7"/>
  <c r="R27" i="7"/>
  <c r="O20" i="6"/>
  <c r="L27" i="7"/>
  <c r="I21" i="6"/>
  <c r="M51" i="3"/>
  <c r="K51" i="3" s="1"/>
  <c r="E41" i="6" s="1"/>
  <c r="L26" i="7"/>
  <c r="R26" i="7"/>
  <c r="O26" i="7"/>
  <c r="L22" i="6"/>
  <c r="R22" i="6"/>
  <c r="O25" i="7"/>
  <c r="O22" i="6"/>
  <c r="R25" i="7"/>
  <c r="R19" i="6"/>
  <c r="L25" i="7"/>
  <c r="R24" i="7"/>
  <c r="M38" i="3"/>
  <c r="K38" i="3" s="1"/>
  <c r="R21" i="2" s="1"/>
  <c r="I21" i="2" s="1"/>
  <c r="O43" i="3"/>
  <c r="P43" i="3" s="1"/>
  <c r="G39" i="3"/>
  <c r="H39" i="3" s="1"/>
  <c r="M55" i="3"/>
  <c r="K55" i="3" s="1"/>
  <c r="R38" i="2" s="1"/>
  <c r="M15" i="3"/>
  <c r="M50" i="3"/>
  <c r="K50" i="3" s="1"/>
  <c r="R33" i="2" s="1"/>
  <c r="F33" i="2" s="1"/>
  <c r="M47" i="3"/>
  <c r="K47" i="3" s="1"/>
  <c r="R30" i="2" s="1"/>
  <c r="O40" i="3"/>
  <c r="P40" i="3" s="1"/>
  <c r="O38" i="3"/>
  <c r="P38" i="3" s="1"/>
  <c r="G46" i="3"/>
  <c r="H46" i="3" s="1"/>
  <c r="G40" i="3"/>
  <c r="H40" i="3" s="1"/>
  <c r="O48" i="3"/>
  <c r="P48" i="3" s="1"/>
  <c r="G64" i="3"/>
  <c r="M40" i="3"/>
  <c r="K40" i="3" s="1"/>
  <c r="R23" i="2" s="1"/>
  <c r="O54" i="3"/>
  <c r="P54" i="3" s="1"/>
  <c r="M64" i="3"/>
  <c r="M23" i="3"/>
  <c r="K23" i="3" s="1"/>
  <c r="J24" i="3"/>
  <c r="H24" i="3" s="1"/>
  <c r="O41" i="3"/>
  <c r="G63" i="3"/>
  <c r="H63" i="3" s="1"/>
  <c r="M56" i="3"/>
  <c r="K56" i="3" s="1"/>
  <c r="R39" i="2" s="1"/>
  <c r="G45" i="3"/>
  <c r="H45" i="3" s="1"/>
  <c r="M24" i="3"/>
  <c r="K24" i="3" s="1"/>
  <c r="M46" i="3"/>
  <c r="K46" i="3" s="1"/>
  <c r="R29" i="2" s="1"/>
  <c r="M25" i="3"/>
  <c r="K25" i="3" s="1"/>
  <c r="G57" i="3"/>
  <c r="H57" i="3" s="1"/>
  <c r="M30" i="3"/>
  <c r="K30" i="3" s="1"/>
  <c r="M44" i="3"/>
  <c r="K44" i="3" s="1"/>
  <c r="E34" i="6" s="1"/>
  <c r="O55" i="3"/>
  <c r="P55" i="3" s="1"/>
  <c r="O50" i="3"/>
  <c r="P50" i="3" s="1"/>
  <c r="M49" i="3"/>
  <c r="K49" i="3" s="1"/>
  <c r="E44" i="7" s="1"/>
  <c r="H44" i="7" s="1"/>
  <c r="K44" i="7" s="1"/>
  <c r="N44" i="7" s="1"/>
  <c r="Q44" i="7" s="1"/>
  <c r="O46" i="3"/>
  <c r="P46" i="3" s="1"/>
  <c r="G52" i="3"/>
  <c r="H52" i="3" s="1"/>
  <c r="M33" i="3"/>
  <c r="K33" i="3" s="1"/>
  <c r="G53" i="3"/>
  <c r="H53" i="3" s="1"/>
  <c r="M29" i="3"/>
  <c r="G43" i="3"/>
  <c r="H43" i="3" s="1"/>
  <c r="J31" i="3"/>
  <c r="H31" i="3" s="1"/>
  <c r="J32" i="3"/>
  <c r="H32" i="3" s="1"/>
  <c r="M53" i="3"/>
  <c r="K53" i="3" s="1"/>
  <c r="R36" i="2" s="1"/>
  <c r="H36" i="2" s="1"/>
  <c r="J30" i="3"/>
  <c r="H30" i="3" s="1"/>
  <c r="G56" i="3"/>
  <c r="H56" i="3" s="1"/>
  <c r="M39" i="3"/>
  <c r="K39" i="3" s="1"/>
  <c r="R22" i="2" s="1"/>
  <c r="I22" i="2" s="1"/>
  <c r="G55" i="3"/>
  <c r="H55" i="3" s="1"/>
  <c r="O47" i="3"/>
  <c r="P47" i="3" s="1"/>
  <c r="G54" i="3"/>
  <c r="H54" i="3" s="1"/>
  <c r="G44" i="3"/>
  <c r="H44" i="3" s="1"/>
  <c r="M41" i="3"/>
  <c r="O56" i="3"/>
  <c r="P56" i="3" s="1"/>
  <c r="M63" i="3"/>
  <c r="K63" i="3" s="1"/>
  <c r="R43" i="2" s="1"/>
  <c r="R60" i="2" s="1"/>
  <c r="H60" i="2" s="1"/>
  <c r="M31" i="3"/>
  <c r="K31" i="3" s="1"/>
  <c r="O42" i="3"/>
  <c r="P42" i="3" s="1"/>
  <c r="O45" i="3"/>
  <c r="P45" i="3" s="1"/>
  <c r="O39" i="3"/>
  <c r="P39" i="3" s="1"/>
  <c r="G42" i="3"/>
  <c r="H42" i="3" s="1"/>
  <c r="O53" i="3"/>
  <c r="P53" i="3" s="1"/>
  <c r="G41" i="3"/>
  <c r="J33" i="3"/>
  <c r="H33" i="3" s="1"/>
  <c r="M43" i="3"/>
  <c r="K43" i="3" s="1"/>
  <c r="R26" i="2" s="1"/>
  <c r="I26" i="2" s="1"/>
  <c r="M32" i="3"/>
  <c r="K32" i="3" s="1"/>
  <c r="M52" i="3"/>
  <c r="K52" i="3" s="1"/>
  <c r="E42" i="6" s="1"/>
  <c r="G51" i="3"/>
  <c r="H51" i="3" s="1"/>
  <c r="O49" i="3"/>
  <c r="P49" i="3" s="1"/>
  <c r="O37" i="3"/>
  <c r="P37" i="3" s="1"/>
  <c r="J15" i="3"/>
  <c r="H15" i="3" s="1"/>
  <c r="M57" i="3"/>
  <c r="K57" i="3" s="1"/>
  <c r="R40" i="2" s="1"/>
  <c r="G48" i="3"/>
  <c r="H48" i="3" s="1"/>
  <c r="O44" i="3"/>
  <c r="P44" i="3" s="1"/>
  <c r="M54" i="3"/>
  <c r="K54" i="3" s="1"/>
  <c r="E49" i="7" s="1"/>
  <c r="H49" i="7" s="1"/>
  <c r="K49" i="7" s="1"/>
  <c r="N49" i="7" s="1"/>
  <c r="Q49" i="7" s="1"/>
  <c r="M45" i="3"/>
  <c r="K45" i="3" s="1"/>
  <c r="E35" i="6" s="1"/>
  <c r="G50" i="3"/>
  <c r="H50" i="3" s="1"/>
  <c r="O52" i="3"/>
  <c r="P52" i="3" s="1"/>
  <c r="O51" i="3"/>
  <c r="P51" i="3" s="1"/>
  <c r="G38" i="3"/>
  <c r="H38" i="3" s="1"/>
  <c r="M37" i="3"/>
  <c r="K37" i="3" s="1"/>
  <c r="E32" i="7" s="1"/>
  <c r="H32" i="7" s="1"/>
  <c r="K32" i="7" s="1"/>
  <c r="N32" i="7" s="1"/>
  <c r="Q32" i="7" s="1"/>
  <c r="G49" i="3"/>
  <c r="H49" i="3" s="1"/>
  <c r="J25" i="3"/>
  <c r="H25" i="3" s="1"/>
  <c r="O57" i="3"/>
  <c r="P57" i="3" s="1"/>
  <c r="M42" i="3"/>
  <c r="K42" i="3" s="1"/>
  <c r="G47" i="3"/>
  <c r="H47" i="3" s="1"/>
  <c r="J23" i="3"/>
  <c r="H23" i="3" s="1"/>
  <c r="M48" i="3"/>
  <c r="K48" i="3" s="1"/>
  <c r="E43" i="7" s="1"/>
  <c r="H43" i="7" s="1"/>
  <c r="K43" i="7" s="1"/>
  <c r="N43" i="7" s="1"/>
  <c r="Q43" i="7" s="1"/>
  <c r="O19" i="6"/>
  <c r="L19" i="6"/>
  <c r="E77" i="2"/>
  <c r="M77" i="2"/>
  <c r="H77" i="2"/>
  <c r="H5" i="2"/>
  <c r="I77" i="2"/>
  <c r="J77" i="2"/>
  <c r="L77" i="2"/>
  <c r="K77" i="2"/>
  <c r="P77" i="2"/>
  <c r="O77" i="2"/>
  <c r="F77" i="2"/>
  <c r="F7" i="2" s="1"/>
  <c r="N77" i="2"/>
  <c r="G77" i="2"/>
  <c r="G7" i="2" s="1"/>
  <c r="E46" i="7" l="1"/>
  <c r="H46" i="7" s="1"/>
  <c r="K46" i="7" s="1"/>
  <c r="N46" i="7" s="1"/>
  <c r="Q46" i="7" s="1"/>
  <c r="R34" i="2"/>
  <c r="F34" i="2" s="1"/>
  <c r="K15" i="3"/>
  <c r="R13" i="2"/>
  <c r="F13" i="2" s="1"/>
  <c r="E15" i="6"/>
  <c r="N15" i="6" s="1"/>
  <c r="R11" i="2"/>
  <c r="F11" i="2" s="1"/>
  <c r="E13" i="6"/>
  <c r="Q13" i="6" s="1"/>
  <c r="R12" i="2"/>
  <c r="F12" i="2" s="1"/>
  <c r="E14" i="6"/>
  <c r="H14" i="6" s="1"/>
  <c r="E27" i="7"/>
  <c r="Q22" i="6"/>
  <c r="E25" i="7"/>
  <c r="N20" i="6"/>
  <c r="E28" i="7"/>
  <c r="N28" i="7" s="1"/>
  <c r="K23" i="6"/>
  <c r="E19" i="7"/>
  <c r="E45" i="6"/>
  <c r="K45" i="6" s="1"/>
  <c r="E42" i="7"/>
  <c r="H42" i="7" s="1"/>
  <c r="K42" i="7" s="1"/>
  <c r="N42" i="7" s="1"/>
  <c r="Q42" i="7" s="1"/>
  <c r="E37" i="6"/>
  <c r="Q37" i="6" s="1"/>
  <c r="E28" i="6"/>
  <c r="H28" i="6" s="1"/>
  <c r="F21" i="2"/>
  <c r="P21" i="2"/>
  <c r="L21" i="2"/>
  <c r="K21" i="2"/>
  <c r="O21" i="2"/>
  <c r="E21" i="2"/>
  <c r="E7" i="2"/>
  <c r="H21" i="2"/>
  <c r="G21" i="2"/>
  <c r="M21" i="2"/>
  <c r="N21" i="2"/>
  <c r="J21" i="2"/>
  <c r="E33" i="7"/>
  <c r="H33" i="7" s="1"/>
  <c r="K33" i="7" s="1"/>
  <c r="N33" i="7" s="1"/>
  <c r="Q33" i="7" s="1"/>
  <c r="O22" i="2"/>
  <c r="J33" i="2"/>
  <c r="E33" i="2"/>
  <c r="M33" i="2"/>
  <c r="E40" i="6"/>
  <c r="H40" i="6" s="1"/>
  <c r="G33" i="2"/>
  <c r="N33" i="2"/>
  <c r="E35" i="7"/>
  <c r="H35" i="7" s="1"/>
  <c r="K35" i="7" s="1"/>
  <c r="N35" i="7" s="1"/>
  <c r="Q35" i="7" s="1"/>
  <c r="I33" i="2"/>
  <c r="O33" i="2"/>
  <c r="H33" i="2"/>
  <c r="E50" i="7"/>
  <c r="H50" i="7" s="1"/>
  <c r="K50" i="7" s="1"/>
  <c r="N50" i="7" s="1"/>
  <c r="Q50" i="7" s="1"/>
  <c r="K33" i="2"/>
  <c r="E45" i="7"/>
  <c r="H45" i="7" s="1"/>
  <c r="K45" i="7" s="1"/>
  <c r="N45" i="7" s="1"/>
  <c r="Q45" i="7" s="1"/>
  <c r="P33" i="2"/>
  <c r="L33" i="2"/>
  <c r="E30" i="6"/>
  <c r="Q30" i="6" s="1"/>
  <c r="E18" i="7"/>
  <c r="J36" i="2"/>
  <c r="E39" i="7"/>
  <c r="H39" i="7" s="1"/>
  <c r="K39" i="7" s="1"/>
  <c r="N39" i="7" s="1"/>
  <c r="Q39" i="7" s="1"/>
  <c r="E41" i="7"/>
  <c r="H41" i="7" s="1"/>
  <c r="K41" i="7" s="1"/>
  <c r="N41" i="7" s="1"/>
  <c r="Q41" i="7" s="1"/>
  <c r="O43" i="2"/>
  <c r="E36" i="6"/>
  <c r="Q36" i="6" s="1"/>
  <c r="H43" i="2"/>
  <c r="E46" i="6"/>
  <c r="H46" i="6" s="1"/>
  <c r="E39" i="6"/>
  <c r="Q39" i="6" s="1"/>
  <c r="E34" i="7"/>
  <c r="H34" i="7" s="1"/>
  <c r="K34" i="7" s="1"/>
  <c r="N34" i="7" s="1"/>
  <c r="Q34" i="7" s="1"/>
  <c r="F36" i="2"/>
  <c r="R32" i="2"/>
  <c r="G32" i="2" s="1"/>
  <c r="E51" i="7"/>
  <c r="H51" i="7" s="1"/>
  <c r="K51" i="7" s="1"/>
  <c r="N51" i="7" s="1"/>
  <c r="Q51" i="7" s="1"/>
  <c r="I36" i="2"/>
  <c r="R27" i="2"/>
  <c r="I27" i="2" s="1"/>
  <c r="E44" i="6"/>
  <c r="Q44" i="6" s="1"/>
  <c r="L36" i="2"/>
  <c r="G60" i="2"/>
  <c r="E43" i="6"/>
  <c r="Q43" i="6" s="1"/>
  <c r="E36" i="2"/>
  <c r="P60" i="2"/>
  <c r="O29" i="2"/>
  <c r="G29" i="2"/>
  <c r="L29" i="2"/>
  <c r="P43" i="2"/>
  <c r="O36" i="2"/>
  <c r="J43" i="2"/>
  <c r="N60" i="2"/>
  <c r="E48" i="7"/>
  <c r="H48" i="7" s="1"/>
  <c r="K48" i="7" s="1"/>
  <c r="N48" i="7" s="1"/>
  <c r="Q48" i="7" s="1"/>
  <c r="G22" i="2"/>
  <c r="M36" i="2"/>
  <c r="I43" i="2"/>
  <c r="R14" i="2"/>
  <c r="M26" i="2"/>
  <c r="K26" i="2"/>
  <c r="I60" i="2"/>
  <c r="N36" i="2"/>
  <c r="L43" i="2"/>
  <c r="L60" i="2"/>
  <c r="R28" i="2"/>
  <c r="L28" i="2" s="1"/>
  <c r="G43" i="2"/>
  <c r="J26" i="2"/>
  <c r="G36" i="2"/>
  <c r="L26" i="2"/>
  <c r="P36" i="2"/>
  <c r="K36" i="2"/>
  <c r="K43" i="2"/>
  <c r="N43" i="2"/>
  <c r="M60" i="2"/>
  <c r="E52" i="7"/>
  <c r="H52" i="7" s="1"/>
  <c r="K52" i="7" s="1"/>
  <c r="N52" i="7" s="1"/>
  <c r="Q52" i="7" s="1"/>
  <c r="E38" i="7"/>
  <c r="H38" i="7" s="1"/>
  <c r="K38" i="7" s="1"/>
  <c r="N38" i="7" s="1"/>
  <c r="Q38" i="7" s="1"/>
  <c r="M43" i="2"/>
  <c r="E47" i="6"/>
  <c r="N47" i="6" s="1"/>
  <c r="E20" i="7"/>
  <c r="H22" i="2"/>
  <c r="E26" i="2"/>
  <c r="L22" i="2"/>
  <c r="J22" i="2"/>
  <c r="E33" i="6"/>
  <c r="K33" i="6" s="1"/>
  <c r="R35" i="2"/>
  <c r="M35" i="2" s="1"/>
  <c r="F22" i="2"/>
  <c r="K22" i="2"/>
  <c r="N26" i="2"/>
  <c r="E29" i="6"/>
  <c r="K29" i="6" s="1"/>
  <c r="M22" i="2"/>
  <c r="O26" i="2"/>
  <c r="R37" i="2"/>
  <c r="F37" i="2" s="1"/>
  <c r="N22" i="2"/>
  <c r="E22" i="2"/>
  <c r="P22" i="2"/>
  <c r="G26" i="2"/>
  <c r="J29" i="2"/>
  <c r="E29" i="2"/>
  <c r="E40" i="7"/>
  <c r="H40" i="7" s="1"/>
  <c r="K40" i="7" s="1"/>
  <c r="N40" i="7" s="1"/>
  <c r="Q40" i="7" s="1"/>
  <c r="K29" i="2"/>
  <c r="I29" i="2"/>
  <c r="M29" i="2"/>
  <c r="N29" i="2"/>
  <c r="H29" i="2"/>
  <c r="P29" i="2"/>
  <c r="F29" i="2"/>
  <c r="P26" i="2"/>
  <c r="H26" i="2"/>
  <c r="F43" i="2"/>
  <c r="E53" i="6"/>
  <c r="Q53" i="6" s="1"/>
  <c r="J60" i="2"/>
  <c r="O60" i="2"/>
  <c r="E47" i="7"/>
  <c r="H47" i="7" s="1"/>
  <c r="K47" i="7" s="1"/>
  <c r="N47" i="7" s="1"/>
  <c r="Q47" i="7" s="1"/>
  <c r="F26" i="2"/>
  <c r="E43" i="2"/>
  <c r="E58" i="7"/>
  <c r="H58" i="7" s="1"/>
  <c r="K58" i="7" s="1"/>
  <c r="N58" i="7" s="1"/>
  <c r="Q58" i="7" s="1"/>
  <c r="K60" i="2"/>
  <c r="Q41" i="6"/>
  <c r="K41" i="6"/>
  <c r="N41" i="6"/>
  <c r="H42" i="6"/>
  <c r="Q42" i="6"/>
  <c r="N42" i="6"/>
  <c r="K42" i="6"/>
  <c r="H41" i="6"/>
  <c r="R25" i="2"/>
  <c r="G25" i="2" s="1"/>
  <c r="E37" i="7"/>
  <c r="H37" i="7" s="1"/>
  <c r="K37" i="7" s="1"/>
  <c r="N37" i="7" s="1"/>
  <c r="Q37" i="7" s="1"/>
  <c r="E32" i="6"/>
  <c r="N34" i="6"/>
  <c r="Q34" i="6"/>
  <c r="K34" i="6"/>
  <c r="H34" i="6"/>
  <c r="R31" i="2"/>
  <c r="G31" i="2" s="1"/>
  <c r="E38" i="6"/>
  <c r="R20" i="2"/>
  <c r="G20" i="2" s="1"/>
  <c r="E27" i="6"/>
  <c r="N35" i="6"/>
  <c r="K35" i="6"/>
  <c r="H35" i="6"/>
  <c r="Q35" i="6"/>
  <c r="E26" i="7"/>
  <c r="F23" i="2"/>
  <c r="F39" i="2"/>
  <c r="F38" i="2"/>
  <c r="F30" i="2"/>
  <c r="F40" i="2"/>
  <c r="G39" i="2"/>
  <c r="G23" i="2"/>
  <c r="G30" i="2"/>
  <c r="G38" i="2"/>
  <c r="G40" i="2"/>
  <c r="H7" i="2"/>
  <c r="I5" i="2"/>
  <c r="G13" i="2" l="1"/>
  <c r="G34" i="2"/>
  <c r="Q28" i="7"/>
  <c r="H28" i="7"/>
  <c r="K28" i="7"/>
  <c r="P34" i="2"/>
  <c r="J34" i="2"/>
  <c r="N34" i="2"/>
  <c r="I34" i="2"/>
  <c r="E34" i="2"/>
  <c r="O34" i="2"/>
  <c r="M34" i="2"/>
  <c r="H34" i="2"/>
  <c r="L34" i="2"/>
  <c r="K34" i="2"/>
  <c r="G11" i="2"/>
  <c r="R18" i="2"/>
  <c r="F18" i="2" s="1"/>
  <c r="G12" i="2"/>
  <c r="K37" i="6"/>
  <c r="H19" i="7"/>
  <c r="K19" i="7" s="1"/>
  <c r="H18" i="7"/>
  <c r="K18" i="7" s="1"/>
  <c r="N18" i="7" s="1"/>
  <c r="N25" i="7" s="1"/>
  <c r="E13" i="2"/>
  <c r="N28" i="6"/>
  <c r="K28" i="6"/>
  <c r="H37" i="6"/>
  <c r="Q28" i="6"/>
  <c r="N37" i="6"/>
  <c r="K30" i="6"/>
  <c r="N45" i="6"/>
  <c r="H45" i="6"/>
  <c r="Q45" i="6"/>
  <c r="K40" i="6"/>
  <c r="Q40" i="6"/>
  <c r="N40" i="6"/>
  <c r="E12" i="2"/>
  <c r="E30" i="2"/>
  <c r="E11" i="2"/>
  <c r="E23" i="2"/>
  <c r="E40" i="2"/>
  <c r="E39" i="2"/>
  <c r="E38" i="2"/>
  <c r="K39" i="6"/>
  <c r="H39" i="6"/>
  <c r="K44" i="6"/>
  <c r="N13" i="6"/>
  <c r="Q15" i="6"/>
  <c r="K13" i="6"/>
  <c r="K20" i="6" s="1"/>
  <c r="K15" i="6"/>
  <c r="K22" i="6" s="1"/>
  <c r="H13" i="6"/>
  <c r="H20" i="6" s="1"/>
  <c r="H15" i="6"/>
  <c r="K36" i="6"/>
  <c r="N36" i="6"/>
  <c r="G35" i="2"/>
  <c r="K35" i="2"/>
  <c r="N30" i="6"/>
  <c r="H30" i="6"/>
  <c r="F35" i="2"/>
  <c r="P35" i="2"/>
  <c r="H36" i="6"/>
  <c r="N35" i="2"/>
  <c r="J35" i="2"/>
  <c r="E32" i="2"/>
  <c r="K14" i="6"/>
  <c r="K21" i="6" s="1"/>
  <c r="K46" i="6"/>
  <c r="L27" i="2"/>
  <c r="Q46" i="6"/>
  <c r="E27" i="2"/>
  <c r="N14" i="6"/>
  <c r="N46" i="6"/>
  <c r="Q14" i="6"/>
  <c r="G27" i="2"/>
  <c r="M27" i="2"/>
  <c r="F32" i="2"/>
  <c r="P27" i="2"/>
  <c r="O27" i="2"/>
  <c r="H29" i="6"/>
  <c r="N43" i="6"/>
  <c r="H47" i="6"/>
  <c r="H43" i="6"/>
  <c r="N39" i="6"/>
  <c r="F27" i="2"/>
  <c r="G28" i="2"/>
  <c r="J27" i="2"/>
  <c r="K43" i="6"/>
  <c r="H44" i="6"/>
  <c r="H27" i="2"/>
  <c r="K27" i="2"/>
  <c r="Q29" i="6"/>
  <c r="K28" i="2"/>
  <c r="N44" i="6"/>
  <c r="E14" i="2"/>
  <c r="N23" i="6"/>
  <c r="N27" i="2"/>
  <c r="N28" i="2"/>
  <c r="E28" i="2"/>
  <c r="G14" i="2"/>
  <c r="F28" i="2"/>
  <c r="I28" i="2"/>
  <c r="H23" i="6"/>
  <c r="Q23" i="6" s="1"/>
  <c r="Q33" i="6"/>
  <c r="I35" i="2"/>
  <c r="H20" i="7"/>
  <c r="J28" i="2"/>
  <c r="H28" i="2"/>
  <c r="N53" i="6"/>
  <c r="M28" i="2"/>
  <c r="H53" i="6"/>
  <c r="K53" i="6" s="1"/>
  <c r="O28" i="2"/>
  <c r="F14" i="2"/>
  <c r="N29" i="6"/>
  <c r="P28" i="2"/>
  <c r="N22" i="6"/>
  <c r="K47" i="6"/>
  <c r="Q47" i="6"/>
  <c r="G37" i="2"/>
  <c r="H33" i="6"/>
  <c r="H35" i="2"/>
  <c r="E35" i="2"/>
  <c r="O35" i="2"/>
  <c r="N33" i="6"/>
  <c r="E37" i="2"/>
  <c r="F31" i="2"/>
  <c r="Q20" i="6"/>
  <c r="L35" i="2"/>
  <c r="E31" i="2"/>
  <c r="E20" i="2"/>
  <c r="F25" i="2"/>
  <c r="H27" i="6"/>
  <c r="K27" i="6"/>
  <c r="N27" i="6"/>
  <c r="Q27" i="6"/>
  <c r="F20" i="2"/>
  <c r="E25" i="2"/>
  <c r="N32" i="6"/>
  <c r="Q32" i="6"/>
  <c r="H32" i="6"/>
  <c r="K32" i="6"/>
  <c r="Q38" i="6"/>
  <c r="K38" i="6"/>
  <c r="N38" i="6"/>
  <c r="H38" i="6"/>
  <c r="Q21" i="6"/>
  <c r="N21" i="6"/>
  <c r="H20" i="2"/>
  <c r="H11" i="2"/>
  <c r="H30" i="2"/>
  <c r="H12" i="2"/>
  <c r="H14" i="2"/>
  <c r="H13" i="2"/>
  <c r="H37" i="2"/>
  <c r="H23" i="2"/>
  <c r="H40" i="2"/>
  <c r="H31" i="2"/>
  <c r="H38" i="2"/>
  <c r="H25" i="2"/>
  <c r="H32" i="2"/>
  <c r="H39" i="2"/>
  <c r="I7" i="2"/>
  <c r="J5" i="2"/>
  <c r="L25" i="3" l="1"/>
  <c r="L23" i="3"/>
  <c r="L24" i="3"/>
  <c r="G18" i="2"/>
  <c r="E18" i="2"/>
  <c r="H18" i="2"/>
  <c r="H26" i="7"/>
  <c r="H27" i="7"/>
  <c r="H25" i="7"/>
  <c r="K20" i="7"/>
  <c r="N20" i="7" s="1"/>
  <c r="Q20" i="7" s="1"/>
  <c r="Q18" i="7"/>
  <c r="Q25" i="7" s="1"/>
  <c r="K25" i="7"/>
  <c r="H22" i="6"/>
  <c r="K26" i="7"/>
  <c r="N19" i="7"/>
  <c r="I12" i="2"/>
  <c r="I18" i="2"/>
  <c r="I14" i="2"/>
  <c r="I11" i="2"/>
  <c r="I37" i="2"/>
  <c r="I13" i="2"/>
  <c r="I38" i="2"/>
  <c r="I31" i="2"/>
  <c r="I20" i="2"/>
  <c r="I32" i="2"/>
  <c r="I40" i="2"/>
  <c r="I25" i="2"/>
  <c r="I30" i="2"/>
  <c r="I39" i="2"/>
  <c r="I23" i="2"/>
  <c r="K5" i="2"/>
  <c r="J7" i="2"/>
  <c r="K27" i="7" l="1"/>
  <c r="F19" i="7"/>
  <c r="F20" i="7"/>
  <c r="F13" i="6"/>
  <c r="R13" i="6" s="1"/>
  <c r="O13" i="6"/>
  <c r="O15" i="6"/>
  <c r="F14" i="6"/>
  <c r="R14" i="6" s="1"/>
  <c r="F18" i="7"/>
  <c r="N27" i="7"/>
  <c r="I19" i="7"/>
  <c r="I18" i="7"/>
  <c r="O14" i="6"/>
  <c r="Q27" i="7"/>
  <c r="Q19" i="7"/>
  <c r="N26" i="7"/>
  <c r="J13" i="2"/>
  <c r="J18" i="2"/>
  <c r="J14" i="2"/>
  <c r="J11" i="2"/>
  <c r="J12" i="2"/>
  <c r="J32" i="2"/>
  <c r="J38" i="2"/>
  <c r="J20" i="2"/>
  <c r="J30" i="2"/>
  <c r="J23" i="2"/>
  <c r="J25" i="2"/>
  <c r="J31" i="2"/>
  <c r="J39" i="2"/>
  <c r="J40" i="2"/>
  <c r="J37" i="2"/>
  <c r="K7" i="2"/>
  <c r="L5" i="2"/>
  <c r="L14" i="6" l="1"/>
  <c r="I13" i="6"/>
  <c r="I14" i="6"/>
  <c r="L13" i="6"/>
  <c r="L18" i="7"/>
  <c r="I15" i="6"/>
  <c r="L20" i="7"/>
  <c r="O20" i="7"/>
  <c r="R20" i="7"/>
  <c r="L19" i="7"/>
  <c r="R19" i="7"/>
  <c r="Q26" i="7"/>
  <c r="O18" i="7"/>
  <c r="R18" i="7"/>
  <c r="O19" i="7"/>
  <c r="K18" i="2"/>
  <c r="K14" i="2"/>
  <c r="K13" i="2"/>
  <c r="K11" i="2"/>
  <c r="K37" i="2"/>
  <c r="K12" i="2"/>
  <c r="K39" i="2"/>
  <c r="K31" i="2"/>
  <c r="K23" i="2"/>
  <c r="K32" i="2"/>
  <c r="K20" i="2"/>
  <c r="K40" i="2"/>
  <c r="K25" i="2"/>
  <c r="K30" i="2"/>
  <c r="K38" i="2"/>
  <c r="L7" i="2"/>
  <c r="M5" i="2"/>
  <c r="L11" i="2" l="1"/>
  <c r="L37" i="2"/>
  <c r="L12" i="2"/>
  <c r="L13" i="2"/>
  <c r="L20" i="2"/>
  <c r="L18" i="2"/>
  <c r="L14" i="2"/>
  <c r="L30" i="2"/>
  <c r="L39" i="2"/>
  <c r="L25" i="2"/>
  <c r="L32" i="2"/>
  <c r="L23" i="2"/>
  <c r="L38" i="2"/>
  <c r="L31" i="2"/>
  <c r="L40" i="2"/>
  <c r="M7" i="2"/>
  <c r="N5" i="2"/>
  <c r="M39" i="2" l="1"/>
  <c r="M31" i="2"/>
  <c r="M23" i="2"/>
  <c r="M13" i="2"/>
  <c r="M37" i="2"/>
  <c r="M12" i="2"/>
  <c r="M18" i="2"/>
  <c r="M14" i="2"/>
  <c r="M11" i="2"/>
  <c r="M40" i="2"/>
  <c r="M38" i="2"/>
  <c r="M30" i="2"/>
  <c r="M25" i="2"/>
  <c r="M32" i="2"/>
  <c r="M20" i="2"/>
  <c r="O5" i="2"/>
  <c r="N7" i="2"/>
  <c r="N13" i="2" l="1"/>
  <c r="N14" i="2"/>
  <c r="N39" i="2"/>
  <c r="N23" i="2"/>
  <c r="N12" i="2"/>
  <c r="N31" i="2"/>
  <c r="N20" i="2"/>
  <c r="N18" i="2"/>
  <c r="N11" i="2"/>
  <c r="N30" i="2"/>
  <c r="N38" i="2"/>
  <c r="N37" i="2"/>
  <c r="N32" i="2"/>
  <c r="N25" i="2"/>
  <c r="N40" i="2"/>
  <c r="O7" i="2"/>
  <c r="P5" i="2"/>
  <c r="O39" i="2" l="1"/>
  <c r="O31" i="2"/>
  <c r="O23" i="2"/>
  <c r="O18" i="2"/>
  <c r="O14" i="2"/>
  <c r="O25" i="2"/>
  <c r="O12" i="2"/>
  <c r="O20" i="2"/>
  <c r="O11" i="2"/>
  <c r="O13" i="2"/>
  <c r="O40" i="2"/>
  <c r="O38" i="2"/>
  <c r="O32" i="2"/>
  <c r="O37" i="2"/>
  <c r="O30" i="2"/>
  <c r="P7" i="2"/>
  <c r="P20" i="2" l="1"/>
  <c r="P13" i="2"/>
  <c r="P18" i="2"/>
  <c r="P14" i="2"/>
  <c r="P12" i="2"/>
  <c r="P11" i="2"/>
  <c r="P30" i="2"/>
  <c r="P38" i="2"/>
  <c r="P25" i="2"/>
  <c r="P32" i="2"/>
  <c r="P37" i="2"/>
  <c r="P40" i="2"/>
  <c r="P23" i="2"/>
  <c r="P31" i="2"/>
  <c r="P39" i="2"/>
  <c r="R7" i="2"/>
  <c r="P41" i="3" l="1"/>
  <c r="P58" i="3" s="1"/>
  <c r="E58" i="3"/>
  <c r="H41" i="3"/>
  <c r="H58" i="3" s="1"/>
  <c r="K41" i="3"/>
  <c r="R24" i="2" s="1"/>
  <c r="E31" i="6" l="1"/>
  <c r="K58" i="3"/>
  <c r="E53" i="7" s="1"/>
  <c r="L24" i="2"/>
  <c r="H24" i="2"/>
  <c r="K24" i="2"/>
  <c r="G24" i="2"/>
  <c r="P24" i="2"/>
  <c r="R41" i="2"/>
  <c r="E24" i="2"/>
  <c r="O24" i="2"/>
  <c r="N24" i="2"/>
  <c r="F24" i="2"/>
  <c r="M24" i="2"/>
  <c r="I24" i="2"/>
  <c r="J24" i="2"/>
  <c r="H31" i="6"/>
  <c r="E36" i="7"/>
  <c r="Q31" i="6"/>
  <c r="E48" i="6"/>
  <c r="K31" i="6"/>
  <c r="N31" i="6"/>
  <c r="E41" i="2" l="1"/>
  <c r="P41" i="2"/>
  <c r="O41" i="2"/>
  <c r="N48" i="6"/>
  <c r="H48" i="6"/>
  <c r="K48" i="6"/>
  <c r="G41" i="2"/>
  <c r="I41" i="2"/>
  <c r="M41" i="2"/>
  <c r="K41" i="2"/>
  <c r="F41" i="2"/>
  <c r="H41" i="2"/>
  <c r="J41" i="2"/>
  <c r="Q48" i="6"/>
  <c r="H36" i="7"/>
  <c r="N41" i="2"/>
  <c r="L41" i="2"/>
  <c r="H53" i="7" l="1"/>
  <c r="K36" i="7"/>
  <c r="K53" i="7" l="1"/>
  <c r="N36" i="7"/>
  <c r="Q36" i="7" l="1"/>
  <c r="N53" i="7"/>
  <c r="Q53" i="7" l="1"/>
  <c r="L15" i="6"/>
  <c r="I20" i="7"/>
  <c r="F15" i="6"/>
  <c r="R15" i="6" s="1"/>
  <c r="E18" i="3"/>
  <c r="H18" i="3" s="1"/>
  <c r="F17" i="3"/>
  <c r="P18" i="3" s="1"/>
  <c r="E19" i="3" l="1"/>
  <c r="K19" i="3" s="1"/>
  <c r="H17" i="3"/>
  <c r="E20" i="3"/>
  <c r="K17" i="3"/>
  <c r="K18" i="3"/>
  <c r="E22" i="3" l="1"/>
  <c r="E26" i="3" s="1"/>
  <c r="E64" i="3" s="1"/>
  <c r="H19" i="3"/>
  <c r="H20" i="3"/>
  <c r="K20" i="3"/>
  <c r="K22" i="3" s="1"/>
  <c r="E29" i="3" l="1"/>
  <c r="H29" i="3" s="1"/>
  <c r="H34" i="3" s="1"/>
  <c r="H60" i="3" s="1"/>
  <c r="H22" i="3"/>
  <c r="H26" i="3" s="1"/>
  <c r="I44" i="3" s="1"/>
  <c r="R10" i="2"/>
  <c r="K26" i="3"/>
  <c r="L22" i="3" s="1"/>
  <c r="E17" i="7"/>
  <c r="E12" i="6"/>
  <c r="K29" i="3"/>
  <c r="E34" i="3"/>
  <c r="E60" i="3" s="1"/>
  <c r="E66" i="3" s="1"/>
  <c r="H64" i="3"/>
  <c r="K64" i="3"/>
  <c r="H69" i="3" l="1"/>
  <c r="E69" i="3"/>
  <c r="I58" i="3"/>
  <c r="I55" i="3"/>
  <c r="I50" i="3"/>
  <c r="I46" i="3"/>
  <c r="I39" i="3"/>
  <c r="I47" i="3"/>
  <c r="I54" i="3"/>
  <c r="I37" i="3"/>
  <c r="I41" i="3"/>
  <c r="I48" i="3"/>
  <c r="I45" i="3"/>
  <c r="I53" i="3"/>
  <c r="I51" i="3"/>
  <c r="I38" i="3"/>
  <c r="I52" i="3"/>
  <c r="I43" i="3"/>
  <c r="I40" i="3"/>
  <c r="I49" i="3"/>
  <c r="I56" i="3"/>
  <c r="I57" i="3"/>
  <c r="I42" i="3"/>
  <c r="H66" i="3"/>
  <c r="E24" i="7"/>
  <c r="K34" i="3"/>
  <c r="K69" i="3" s="1"/>
  <c r="H12" i="6"/>
  <c r="Q12" i="6"/>
  <c r="Q16" i="6" s="1"/>
  <c r="N12" i="6"/>
  <c r="F12" i="6"/>
  <c r="R12" i="6" s="1"/>
  <c r="K12" i="6"/>
  <c r="L49" i="3"/>
  <c r="L50" i="3"/>
  <c r="L54" i="3"/>
  <c r="L43" i="3"/>
  <c r="L37" i="3"/>
  <c r="L44" i="3"/>
  <c r="L53" i="3"/>
  <c r="L39" i="3"/>
  <c r="L41" i="3"/>
  <c r="L52" i="3"/>
  <c r="L56" i="3"/>
  <c r="L58" i="3"/>
  <c r="L57" i="3"/>
  <c r="L46" i="3"/>
  <c r="L45" i="3"/>
  <c r="L51" i="3"/>
  <c r="L42" i="3"/>
  <c r="L38" i="3"/>
  <c r="L55" i="3"/>
  <c r="E16" i="6"/>
  <c r="E21" i="7"/>
  <c r="F17" i="7" s="1"/>
  <c r="L40" i="3"/>
  <c r="L47" i="3"/>
  <c r="L48" i="3"/>
  <c r="H17" i="7"/>
  <c r="R44" i="2"/>
  <c r="E54" i="6"/>
  <c r="E59" i="7"/>
  <c r="K10" i="2"/>
  <c r="K15" i="2" s="1"/>
  <c r="M10" i="2"/>
  <c r="M15" i="2" s="1"/>
  <c r="J10" i="2"/>
  <c r="J15" i="2" s="1"/>
  <c r="P10" i="2"/>
  <c r="P15" i="2" s="1"/>
  <c r="L10" i="2"/>
  <c r="L15" i="2" s="1"/>
  <c r="R15" i="2"/>
  <c r="I10" i="2"/>
  <c r="I15" i="2" s="1"/>
  <c r="G10" i="2"/>
  <c r="G15" i="2" s="1"/>
  <c r="R17" i="2"/>
  <c r="E10" i="2"/>
  <c r="E15" i="2" s="1"/>
  <c r="N10" i="2"/>
  <c r="N15" i="2" s="1"/>
  <c r="F10" i="2"/>
  <c r="F15" i="2" s="1"/>
  <c r="O10" i="2"/>
  <c r="O15" i="2" s="1"/>
  <c r="H10" i="2"/>
  <c r="H15" i="2" s="1"/>
  <c r="L17" i="2" l="1"/>
  <c r="E17" i="2"/>
  <c r="G17" i="2"/>
  <c r="M17" i="2"/>
  <c r="I17" i="2"/>
  <c r="O17" i="2"/>
  <c r="J17" i="2"/>
  <c r="K17" i="2"/>
  <c r="F17" i="2"/>
  <c r="N17" i="2"/>
  <c r="P17" i="2"/>
  <c r="H17" i="2"/>
  <c r="K19" i="6"/>
  <c r="K24" i="6" s="1"/>
  <c r="K50" i="6" s="1"/>
  <c r="K16" i="6"/>
  <c r="L12" i="6" s="1"/>
  <c r="E64" i="7"/>
  <c r="E59" i="6"/>
  <c r="N16" i="6"/>
  <c r="O12" i="6" s="1"/>
  <c r="E46" i="2"/>
  <c r="F49" i="7"/>
  <c r="F32" i="7"/>
  <c r="F35" i="7"/>
  <c r="F37" i="7"/>
  <c r="F46" i="7"/>
  <c r="F34" i="7"/>
  <c r="F43" i="7"/>
  <c r="F50" i="7"/>
  <c r="F44" i="7"/>
  <c r="F52" i="7"/>
  <c r="F40" i="7"/>
  <c r="F39" i="7"/>
  <c r="F45" i="7"/>
  <c r="F33" i="7"/>
  <c r="F53" i="7"/>
  <c r="F42" i="7"/>
  <c r="F47" i="7"/>
  <c r="F38" i="7"/>
  <c r="F41" i="7"/>
  <c r="F48" i="7"/>
  <c r="F51" i="7"/>
  <c r="F36" i="7"/>
  <c r="R36" i="6"/>
  <c r="R40" i="6"/>
  <c r="R46" i="6"/>
  <c r="R44" i="6"/>
  <c r="R47" i="6"/>
  <c r="R32" i="6"/>
  <c r="R34" i="6"/>
  <c r="R27" i="6"/>
  <c r="R30" i="6"/>
  <c r="Q54" i="6"/>
  <c r="R33" i="6"/>
  <c r="R37" i="6"/>
  <c r="R31" i="6"/>
  <c r="R43" i="6"/>
  <c r="R35" i="6"/>
  <c r="R48" i="6"/>
  <c r="R38" i="6"/>
  <c r="R42" i="6"/>
  <c r="R29" i="6"/>
  <c r="R45" i="6"/>
  <c r="R41" i="6"/>
  <c r="R39" i="6"/>
  <c r="R46" i="2"/>
  <c r="R51" i="2" s="1"/>
  <c r="F45" i="6"/>
  <c r="F40" i="6"/>
  <c r="F27" i="6"/>
  <c r="F35" i="6"/>
  <c r="F38" i="6"/>
  <c r="F41" i="6"/>
  <c r="F36" i="6"/>
  <c r="F37" i="6"/>
  <c r="F42" i="6"/>
  <c r="F39" i="6"/>
  <c r="F33" i="6"/>
  <c r="F44" i="6"/>
  <c r="F43" i="6"/>
  <c r="F32" i="6"/>
  <c r="F28" i="6"/>
  <c r="F47" i="6"/>
  <c r="F31" i="6"/>
  <c r="F30" i="6"/>
  <c r="F46" i="6"/>
  <c r="F34" i="6"/>
  <c r="F29" i="6"/>
  <c r="F48" i="6"/>
  <c r="H16" i="6"/>
  <c r="H19" i="6"/>
  <c r="H24" i="6" s="1"/>
  <c r="H50" i="6" s="1"/>
  <c r="I12" i="6"/>
  <c r="K44" i="2"/>
  <c r="L44" i="2"/>
  <c r="R61" i="2"/>
  <c r="E44" i="2"/>
  <c r="M44" i="2"/>
  <c r="G44" i="2"/>
  <c r="N44" i="2"/>
  <c r="F44" i="2"/>
  <c r="O44" i="2"/>
  <c r="H44" i="2"/>
  <c r="P44" i="2"/>
  <c r="I44" i="2"/>
  <c r="J44" i="2"/>
  <c r="N19" i="6"/>
  <c r="N24" i="6" s="1"/>
  <c r="N50" i="6" s="1"/>
  <c r="Q19" i="6"/>
  <c r="Q24" i="6" s="1"/>
  <c r="Q50" i="6" s="1"/>
  <c r="F46" i="2"/>
  <c r="H21" i="7"/>
  <c r="K17" i="7"/>
  <c r="I17" i="7"/>
  <c r="H24" i="7"/>
  <c r="H29" i="7" s="1"/>
  <c r="H55" i="7" s="1"/>
  <c r="K60" i="3"/>
  <c r="E24" i="6"/>
  <c r="E29" i="7"/>
  <c r="Q56" i="6" l="1"/>
  <c r="N17" i="7"/>
  <c r="K21" i="7"/>
  <c r="K59" i="7" s="1"/>
  <c r="L17" i="7"/>
  <c r="K24" i="7"/>
  <c r="K29" i="7" s="1"/>
  <c r="K55" i="7" s="1"/>
  <c r="K61" i="7" s="1"/>
  <c r="I33" i="6"/>
  <c r="I40" i="6"/>
  <c r="I37" i="6"/>
  <c r="I34" i="6"/>
  <c r="I29" i="6"/>
  <c r="I47" i="6"/>
  <c r="I45" i="6"/>
  <c r="I28" i="6"/>
  <c r="I44" i="6"/>
  <c r="H54" i="6"/>
  <c r="H59" i="6" s="1"/>
  <c r="I38" i="6"/>
  <c r="I32" i="6"/>
  <c r="I27" i="6"/>
  <c r="I42" i="6"/>
  <c r="I43" i="6"/>
  <c r="I31" i="6"/>
  <c r="I30" i="6"/>
  <c r="I41" i="6"/>
  <c r="I48" i="6"/>
  <c r="I46" i="6"/>
  <c r="I36" i="6"/>
  <c r="I39" i="6"/>
  <c r="I35" i="6"/>
  <c r="H61" i="2"/>
  <c r="H46" i="2" s="1"/>
  <c r="H51" i="2" s="1"/>
  <c r="I61" i="2"/>
  <c r="I46" i="2" s="1"/>
  <c r="I51" i="2" s="1"/>
  <c r="J61" i="2"/>
  <c r="J46" i="2" s="1"/>
  <c r="J51" i="2" s="1"/>
  <c r="P61" i="2"/>
  <c r="P46" i="2" s="1"/>
  <c r="P51" i="2" s="1"/>
  <c r="K61" i="2"/>
  <c r="K46" i="2" s="1"/>
  <c r="K51" i="2" s="1"/>
  <c r="L61" i="2"/>
  <c r="L46" i="2" s="1"/>
  <c r="L51" i="2" s="1"/>
  <c r="M61" i="2"/>
  <c r="M46" i="2" s="1"/>
  <c r="M51" i="2" s="1"/>
  <c r="N61" i="2"/>
  <c r="N46" i="2" s="1"/>
  <c r="N51" i="2" s="1"/>
  <c r="G61" i="2"/>
  <c r="G46" i="2" s="1"/>
  <c r="G51" i="2" s="1"/>
  <c r="O61" i="2"/>
  <c r="O46" i="2" s="1"/>
  <c r="O51" i="2" s="1"/>
  <c r="O43" i="6"/>
  <c r="O37" i="6"/>
  <c r="O39" i="6"/>
  <c r="O30" i="6"/>
  <c r="O36" i="6"/>
  <c r="O31" i="6"/>
  <c r="O44" i="6"/>
  <c r="O45" i="6"/>
  <c r="O48" i="6"/>
  <c r="O27" i="6"/>
  <c r="O46" i="6"/>
  <c r="O28" i="6"/>
  <c r="O38" i="6"/>
  <c r="N54" i="6"/>
  <c r="N59" i="6" s="1"/>
  <c r="O34" i="6"/>
  <c r="O41" i="6"/>
  <c r="O40" i="6"/>
  <c r="O32" i="6"/>
  <c r="O29" i="6"/>
  <c r="O47" i="6"/>
  <c r="O42" i="6"/>
  <c r="O35" i="6"/>
  <c r="O33" i="6"/>
  <c r="I35" i="7"/>
  <c r="I44" i="7"/>
  <c r="L48" i="7"/>
  <c r="L43" i="7"/>
  <c r="L41" i="7"/>
  <c r="I45" i="7"/>
  <c r="I52" i="7"/>
  <c r="L38" i="7"/>
  <c r="L44" i="7"/>
  <c r="L47" i="7"/>
  <c r="H59" i="7"/>
  <c r="H64" i="7" s="1"/>
  <c r="I47" i="7"/>
  <c r="I46" i="7"/>
  <c r="L32" i="7"/>
  <c r="L39" i="7"/>
  <c r="L50" i="7"/>
  <c r="I51" i="7"/>
  <c r="I42" i="7"/>
  <c r="I50" i="7"/>
  <c r="L52" i="7"/>
  <c r="L45" i="7"/>
  <c r="I36" i="7"/>
  <c r="I49" i="7"/>
  <c r="I48" i="7"/>
  <c r="I43" i="7"/>
  <c r="L46" i="7"/>
  <c r="L34" i="7"/>
  <c r="L36" i="7"/>
  <c r="I40" i="7"/>
  <c r="I34" i="7"/>
  <c r="I33" i="7"/>
  <c r="L35" i="7"/>
  <c r="L33" i="7"/>
  <c r="I53" i="7"/>
  <c r="I32" i="7"/>
  <c r="I37" i="7"/>
  <c r="I41" i="7"/>
  <c r="L42" i="7"/>
  <c r="L37" i="7"/>
  <c r="L53" i="7"/>
  <c r="I39" i="7"/>
  <c r="I38" i="7"/>
  <c r="L51" i="7"/>
  <c r="L49" i="7"/>
  <c r="L40" i="7"/>
  <c r="E51" i="2"/>
  <c r="E53" i="2" s="1"/>
  <c r="L37" i="6"/>
  <c r="L42" i="6"/>
  <c r="K54" i="6"/>
  <c r="K59" i="6" s="1"/>
  <c r="L47" i="6"/>
  <c r="L32" i="6"/>
  <c r="L40" i="6"/>
  <c r="L43" i="6"/>
  <c r="L39" i="6"/>
  <c r="L45" i="6"/>
  <c r="L46" i="6"/>
  <c r="L44" i="6"/>
  <c r="L36" i="6"/>
  <c r="L27" i="6"/>
  <c r="L29" i="6"/>
  <c r="L28" i="6"/>
  <c r="L30" i="6"/>
  <c r="L33" i="6"/>
  <c r="L31" i="6"/>
  <c r="L34" i="6"/>
  <c r="L35" i="6"/>
  <c r="L48" i="6"/>
  <c r="L38" i="6"/>
  <c r="L41" i="6"/>
  <c r="F51" i="2"/>
  <c r="Q59" i="6"/>
  <c r="K66" i="3"/>
  <c r="E50" i="6"/>
  <c r="E55" i="7"/>
  <c r="E56" i="6" l="1"/>
  <c r="E61" i="7"/>
  <c r="K64" i="7"/>
  <c r="F9" i="2"/>
  <c r="F53" i="2" s="1"/>
  <c r="E55" i="2"/>
  <c r="Q17" i="7"/>
  <c r="N21" i="7"/>
  <c r="O17" i="7"/>
  <c r="N24" i="7"/>
  <c r="N29" i="7" s="1"/>
  <c r="N55" i="7" s="1"/>
  <c r="K56" i="6"/>
  <c r="N56" i="6"/>
  <c r="H56" i="6"/>
  <c r="H61" i="7"/>
  <c r="Q21" i="7" l="1"/>
  <c r="Q24" i="7"/>
  <c r="Q29" i="7" s="1"/>
  <c r="Q55" i="7" s="1"/>
  <c r="R17" i="7"/>
  <c r="O47" i="7"/>
  <c r="O40" i="7"/>
  <c r="O33" i="7"/>
  <c r="O44" i="7"/>
  <c r="O38" i="7"/>
  <c r="O51" i="7"/>
  <c r="O39" i="7"/>
  <c r="O52" i="7"/>
  <c r="O41" i="7"/>
  <c r="O50" i="7"/>
  <c r="O43" i="7"/>
  <c r="O36" i="7"/>
  <c r="O35" i="7"/>
  <c r="O34" i="7"/>
  <c r="O53" i="7"/>
  <c r="N59" i="7"/>
  <c r="N64" i="7" s="1"/>
  <c r="O48" i="7"/>
  <c r="O37" i="7"/>
  <c r="O42" i="7"/>
  <c r="O32" i="7"/>
  <c r="O49" i="7"/>
  <c r="O46" i="7"/>
  <c r="O45" i="7"/>
  <c r="F55" i="2"/>
  <c r="G9" i="2"/>
  <c r="G53" i="2" s="1"/>
  <c r="N61" i="7" l="1"/>
  <c r="G55" i="2"/>
  <c r="H9" i="2"/>
  <c r="H53" i="2" s="1"/>
  <c r="R44" i="7"/>
  <c r="R37" i="7"/>
  <c r="R39" i="7"/>
  <c r="R52" i="7"/>
  <c r="R50" i="7"/>
  <c r="R46" i="7"/>
  <c r="R51" i="7"/>
  <c r="R40" i="7"/>
  <c r="R36" i="7"/>
  <c r="R42" i="7"/>
  <c r="R49" i="7"/>
  <c r="R53" i="7"/>
  <c r="R47" i="7"/>
  <c r="R45" i="7"/>
  <c r="Q59" i="7"/>
  <c r="Q64" i="7" s="1"/>
  <c r="R32" i="7"/>
  <c r="R38" i="7"/>
  <c r="R43" i="7"/>
  <c r="R34" i="7"/>
  <c r="R35" i="7"/>
  <c r="R48" i="7"/>
  <c r="R41" i="7"/>
  <c r="H55" i="2" l="1"/>
  <c r="I9" i="2"/>
  <c r="I53" i="2" s="1"/>
  <c r="Q61" i="7"/>
  <c r="I55" i="2" l="1"/>
  <c r="J9" i="2"/>
  <c r="J53" i="2" s="1"/>
  <c r="J55" i="2" l="1"/>
  <c r="K9" i="2"/>
  <c r="K53" i="2" s="1"/>
  <c r="K55" i="2" l="1"/>
  <c r="L9" i="2"/>
  <c r="L53" i="2" s="1"/>
  <c r="L55" i="2" l="1"/>
  <c r="M9" i="2"/>
  <c r="M53" i="2" s="1"/>
  <c r="N9" i="2" l="1"/>
  <c r="N53" i="2" s="1"/>
  <c r="M55" i="2"/>
  <c r="O9" i="2" l="1"/>
  <c r="O53" i="2" s="1"/>
  <c r="N55" i="2"/>
  <c r="P9" i="2" l="1"/>
  <c r="P53" i="2" s="1"/>
  <c r="P55" i="2" s="1"/>
  <c r="O55" i="2"/>
  <c r="R55" i="2" l="1"/>
</calcChain>
</file>

<file path=xl/sharedStrings.xml><?xml version="1.0" encoding="utf-8"?>
<sst xmlns="http://schemas.openxmlformats.org/spreadsheetml/2006/main" count="623" uniqueCount="419">
  <si>
    <t>NET OPERATING PROFIT,
AFTER RENT</t>
  </si>
  <si>
    <t>NET OPERATING PROFIT,
BEFORE RENT</t>
  </si>
  <si>
    <t>** Select **</t>
  </si>
  <si>
    <t xml:space="preserve">Day      </t>
  </si>
  <si>
    <t xml:space="preserve">Month      </t>
  </si>
  <si>
    <t xml:space="preserve">Year      </t>
  </si>
  <si>
    <t>All Figures Inc VAT at current rate of 20% where applicable, with Heating at 5%</t>
  </si>
  <si>
    <t>GROSS PROFIT</t>
  </si>
  <si>
    <t>TOTAL SALES</t>
  </si>
  <si>
    <t>EXPENSES</t>
  </si>
  <si>
    <t>TOTAL EXPENSES</t>
  </si>
  <si>
    <t>Fri 21/01</t>
  </si>
  <si>
    <t>Mon 24/01</t>
  </si>
  <si>
    <t>Tue 25/01</t>
  </si>
  <si>
    <t>Wed 26/01</t>
  </si>
  <si>
    <t>Thu 27/01</t>
  </si>
  <si>
    <t>Fri 28/01</t>
  </si>
  <si>
    <t>Mon 31/01</t>
  </si>
  <si>
    <t>Tue 01/02</t>
  </si>
  <si>
    <t>Wed 02/02</t>
  </si>
  <si>
    <t>Thu 03/02</t>
  </si>
  <si>
    <t>Fri 04/02</t>
  </si>
  <si>
    <t>Mon 07/02</t>
  </si>
  <si>
    <t>Tue 08/02</t>
  </si>
  <si>
    <t>Wed 09/02</t>
  </si>
  <si>
    <t>Thu 10/02</t>
  </si>
  <si>
    <t>Fri 11/02</t>
  </si>
  <si>
    <t>Mon 14/02</t>
  </si>
  <si>
    <t>Tue 15/02</t>
  </si>
  <si>
    <t>Wed 16/02</t>
  </si>
  <si>
    <t>Thu 17/02</t>
  </si>
  <si>
    <t>Fri 18/02</t>
  </si>
  <si>
    <t>Mon 21/02</t>
  </si>
  <si>
    <t>Tue 22/02</t>
  </si>
  <si>
    <t>Wed 23/02</t>
  </si>
  <si>
    <t>Thu 24/02</t>
  </si>
  <si>
    <t>Fri 25/02</t>
  </si>
  <si>
    <t>Mon 28/02</t>
  </si>
  <si>
    <t>Tue 01/03</t>
  </si>
  <si>
    <t>Wed 02/03</t>
  </si>
  <si>
    <t>Thu 03/03</t>
  </si>
  <si>
    <t>Fri 04/03</t>
  </si>
  <si>
    <t>Mon 07/03</t>
  </si>
  <si>
    <t>Tue 08/03</t>
  </si>
  <si>
    <t>Wed 09/03</t>
  </si>
  <si>
    <t>PUB LOCATION</t>
  </si>
  <si>
    <t>£</t>
  </si>
  <si>
    <t>Fri 28/05</t>
  </si>
  <si>
    <t>Mon 31/05</t>
  </si>
  <si>
    <t>Tue 01/06</t>
  </si>
  <si>
    <t>Wed 02/06</t>
  </si>
  <si>
    <t>Thu 03/06</t>
  </si>
  <si>
    <t>Fri 04/06</t>
  </si>
  <si>
    <t>Mon 07/06</t>
  </si>
  <si>
    <t>Tue 08/06</t>
  </si>
  <si>
    <t>Wed 09/06</t>
  </si>
  <si>
    <t>Thu 10/06</t>
  </si>
  <si>
    <t>Fri 11/06</t>
  </si>
  <si>
    <t>Mon 14/06</t>
  </si>
  <si>
    <t>Tue 15/06</t>
  </si>
  <si>
    <t>Wed 16/06</t>
  </si>
  <si>
    <t>Thu 17/06</t>
  </si>
  <si>
    <t>Fri 20/08</t>
  </si>
  <si>
    <t>Mon 23/08</t>
  </si>
  <si>
    <t>Tue 24/08</t>
  </si>
  <si>
    <t>Wed 25/08</t>
  </si>
  <si>
    <t>Thu 26/08</t>
  </si>
  <si>
    <t>Fri 27/08</t>
  </si>
  <si>
    <t>Mon 30/08</t>
  </si>
  <si>
    <t>Tue 31/08</t>
  </si>
  <si>
    <t>Wed 01/09</t>
  </si>
  <si>
    <t>Thu 02/09</t>
  </si>
  <si>
    <t>Fri 03/09</t>
  </si>
  <si>
    <t>Mon 06/09</t>
  </si>
  <si>
    <t>Tue 07/09</t>
  </si>
  <si>
    <t>Wed 08/09</t>
  </si>
  <si>
    <t>Thu 09/09</t>
  </si>
  <si>
    <t>Fri 10/09</t>
  </si>
  <si>
    <t>Mon 13/09</t>
  </si>
  <si>
    <t>Tue 14/09</t>
  </si>
  <si>
    <t>Wed 15/09</t>
  </si>
  <si>
    <t>Thu 16/09</t>
  </si>
  <si>
    <t>Fri 17/09</t>
  </si>
  <si>
    <t>Mon 20/09</t>
  </si>
  <si>
    <t>Tue 21/09</t>
  </si>
  <si>
    <t>Wed 22/09</t>
  </si>
  <si>
    <t>Thu 23/09</t>
  </si>
  <si>
    <t>Fri 24/09</t>
  </si>
  <si>
    <t>Mon 27/09</t>
  </si>
  <si>
    <t>Tue 28/09</t>
  </si>
  <si>
    <t>Wed 29/09</t>
  </si>
  <si>
    <t>Thu 30/09</t>
  </si>
  <si>
    <t>Fri 01/10</t>
  </si>
  <si>
    <t>Mon 04/10</t>
  </si>
  <si>
    <t>Tue 05/10</t>
  </si>
  <si>
    <t>Wed 06/10</t>
  </si>
  <si>
    <t>Thu 07/10</t>
  </si>
  <si>
    <t>Fri 08/10</t>
  </si>
  <si>
    <t>Mon 11/10</t>
  </si>
  <si>
    <t>Tue 12/10</t>
  </si>
  <si>
    <t>BREAK EVEN SALES</t>
  </si>
  <si>
    <r>
      <t xml:space="preserve">CASHFLOW
</t>
    </r>
    <r>
      <rPr>
        <sz val="14"/>
        <color indexed="9"/>
        <rFont val="Arial"/>
        <family val="2"/>
      </rPr>
      <t xml:space="preserve">(Only fill out the </t>
    </r>
    <r>
      <rPr>
        <sz val="14"/>
        <color indexed="43"/>
        <rFont val="Arial"/>
        <family val="2"/>
      </rPr>
      <t>YELLOW</t>
    </r>
    <r>
      <rPr>
        <sz val="14"/>
        <color indexed="9"/>
        <rFont val="Arial"/>
        <family val="2"/>
      </rPr>
      <t xml:space="preserve"> boxes)</t>
    </r>
  </si>
  <si>
    <t>FULL YEAR</t>
  </si>
  <si>
    <t>B/F BALANCE</t>
  </si>
  <si>
    <t>Add if necessary</t>
  </si>
  <si>
    <t>TOTAL OUTGOINGS</t>
  </si>
  <si>
    <t>C/F BALANCE</t>
  </si>
  <si>
    <t>CASHFLOW</t>
  </si>
  <si>
    <t>INCOME</t>
  </si>
  <si>
    <t>EXPENDITURE</t>
  </si>
  <si>
    <t>COST OF SALES</t>
  </si>
  <si>
    <t>OTHER</t>
  </si>
  <si>
    <t>RENT</t>
  </si>
  <si>
    <t>TOTAL</t>
  </si>
  <si>
    <t>Wed 13/10</t>
  </si>
  <si>
    <t>Thu 14/10</t>
  </si>
  <si>
    <t>Fri 15/10</t>
  </si>
  <si>
    <t>Mon 18/10</t>
  </si>
  <si>
    <t>Tue 19/10</t>
  </si>
  <si>
    <t>Wed 20/10</t>
  </si>
  <si>
    <t>Thu 21/10</t>
  </si>
  <si>
    <t>Fri 22/10</t>
  </si>
  <si>
    <t>Mon 25/10</t>
  </si>
  <si>
    <t>Tue 26/10</t>
  </si>
  <si>
    <t>Wed 27/10</t>
  </si>
  <si>
    <t>Thu 28/10</t>
  </si>
  <si>
    <t>Fri 29/10</t>
  </si>
  <si>
    <t>Mon 01/11</t>
  </si>
  <si>
    <t>Tue 02/11</t>
  </si>
  <si>
    <t>Wed 03/11</t>
  </si>
  <si>
    <t>Thu 04/11</t>
  </si>
  <si>
    <t>Fri 05/11</t>
  </si>
  <si>
    <t>Mon 08/11</t>
  </si>
  <si>
    <t>Tue 09/11</t>
  </si>
  <si>
    <t>Wed 10/11</t>
  </si>
  <si>
    <t>Thu 11/11</t>
  </si>
  <si>
    <t>Fri 12/11</t>
  </si>
  <si>
    <t>Mon 15/11</t>
  </si>
  <si>
    <t>Tue 16/11</t>
  </si>
  <si>
    <t>Wed 17/11</t>
  </si>
  <si>
    <t>Thu 18/11</t>
  </si>
  <si>
    <t>Fri 19/11</t>
  </si>
  <si>
    <t>Mon 22/11</t>
  </si>
  <si>
    <t>Tue 23/11</t>
  </si>
  <si>
    <t>Wed 24/11</t>
  </si>
  <si>
    <t>Thu 25/11</t>
  </si>
  <si>
    <t>Fri 26/11</t>
  </si>
  <si>
    <t>Mon 29/11</t>
  </si>
  <si>
    <t>Tue 30/11</t>
  </si>
  <si>
    <t>Wed 01/12</t>
  </si>
  <si>
    <t>Thu 02/12</t>
  </si>
  <si>
    <t>Fri 03/12</t>
  </si>
  <si>
    <t>Mon 06/12</t>
  </si>
  <si>
    <t>Tue 07/12</t>
  </si>
  <si>
    <t>Wed 08/12</t>
  </si>
  <si>
    <t>Thu 09/12</t>
  </si>
  <si>
    <t>Fri 10/12</t>
  </si>
  <si>
    <t>Mon 13/12</t>
  </si>
  <si>
    <t>Tue 14/12</t>
  </si>
  <si>
    <t>Wed 15/12</t>
  </si>
  <si>
    <t>Thu 16/12</t>
  </si>
  <si>
    <t>Food</t>
  </si>
  <si>
    <t>Accommodation</t>
  </si>
  <si>
    <t>Business Rates</t>
  </si>
  <si>
    <t>Net VAT liability</t>
  </si>
  <si>
    <t>Telephone</t>
  </si>
  <si>
    <t>Bank Charges</t>
  </si>
  <si>
    <t>Enter %</t>
  </si>
  <si>
    <t>y</t>
  </si>
  <si>
    <t>VAT?</t>
  </si>
  <si>
    <t>n</t>
  </si>
  <si>
    <t>GROSS - Annual</t>
  </si>
  <si>
    <t>GROSS - Per Wk</t>
  </si>
  <si>
    <t>Total</t>
  </si>
  <si>
    <t>Wet</t>
  </si>
  <si>
    <t>Dry</t>
  </si>
  <si>
    <t>Phasing workings</t>
  </si>
  <si>
    <t>Water Rates</t>
  </si>
  <si>
    <t>Tenant Insurance</t>
  </si>
  <si>
    <t>Repairs &amp; Maintenance</t>
  </si>
  <si>
    <t>Fri 17/12</t>
  </si>
  <si>
    <t>Mon 20/12</t>
  </si>
  <si>
    <t>Tue 21/12</t>
  </si>
  <si>
    <t>Wed 22/12</t>
  </si>
  <si>
    <t>Thu 23/12</t>
  </si>
  <si>
    <t>Fri 24/12</t>
  </si>
  <si>
    <t>Mon 27/12</t>
  </si>
  <si>
    <t>Tue 28/12</t>
  </si>
  <si>
    <t>Wed 29/12</t>
  </si>
  <si>
    <t>Thu 30/12</t>
  </si>
  <si>
    <t>Fri 31/12</t>
  </si>
  <si>
    <t>Tue 04/01</t>
  </si>
  <si>
    <t>Wed 05/01</t>
  </si>
  <si>
    <t>Thu 06/01</t>
  </si>
  <si>
    <t>Fri 07/01</t>
  </si>
  <si>
    <t>Mon 10/01</t>
  </si>
  <si>
    <t>Tue 11/01</t>
  </si>
  <si>
    <t>Wed 12/01</t>
  </si>
  <si>
    <t>Thu 13/01</t>
  </si>
  <si>
    <t>Fri 14/01</t>
  </si>
  <si>
    <t>Mon 17/01</t>
  </si>
  <si>
    <t>Tue 18/01</t>
  </si>
  <si>
    <t>Wed 19/01</t>
  </si>
  <si>
    <t>Thu 20/01</t>
  </si>
  <si>
    <t>Thu 10/03</t>
  </si>
  <si>
    <t>Fri 11/03</t>
  </si>
  <si>
    <t>Mon 14/03</t>
  </si>
  <si>
    <t>Tue 15/03</t>
  </si>
  <si>
    <t>Wed 16/03</t>
  </si>
  <si>
    <t>Thu 17/03</t>
  </si>
  <si>
    <t>Fri 18/03</t>
  </si>
  <si>
    <t>Mon 21/03</t>
  </si>
  <si>
    <t>Tue 22/03</t>
  </si>
  <si>
    <t>Wed 23/03</t>
  </si>
  <si>
    <t>Thu 24/03</t>
  </si>
  <si>
    <t>Fri 25/03</t>
  </si>
  <si>
    <t>Sat 26/03</t>
  </si>
  <si>
    <t>01</t>
  </si>
  <si>
    <t>03</t>
  </si>
  <si>
    <t>02</t>
  </si>
  <si>
    <t>04</t>
  </si>
  <si>
    <t>05</t>
  </si>
  <si>
    <t>06</t>
  </si>
  <si>
    <t>07</t>
  </si>
  <si>
    <t>08</t>
  </si>
  <si>
    <t>09</t>
  </si>
  <si>
    <t>10</t>
  </si>
  <si>
    <t>11</t>
  </si>
  <si>
    <t>12</t>
  </si>
  <si>
    <t>Composite Volume.Draught Beer</t>
  </si>
  <si>
    <t>Phased?</t>
  </si>
  <si>
    <t>50/50</t>
  </si>
  <si>
    <t>80/20</t>
  </si>
  <si>
    <t>Rent</t>
  </si>
  <si>
    <t>Net - Per Wk</t>
  </si>
  <si>
    <t>Net - Annual</t>
  </si>
  <si>
    <t>Per Wk (Gross)</t>
  </si>
  <si>
    <t>Annualised (ex Vat)</t>
  </si>
  <si>
    <t>Annualised (Gross)</t>
  </si>
  <si>
    <t>No</t>
  </si>
  <si>
    <t>-</t>
  </si>
  <si>
    <t>*</t>
  </si>
  <si>
    <t>A</t>
  </si>
  <si>
    <t>B</t>
  </si>
  <si>
    <t>% of Turnover</t>
  </si>
  <si>
    <t>% profit</t>
  </si>
  <si>
    <r>
      <t xml:space="preserve">PROFIT &amp; LOSS
</t>
    </r>
    <r>
      <rPr>
        <sz val="14"/>
        <color indexed="9"/>
        <rFont val="Arial"/>
        <family val="2"/>
      </rPr>
      <t xml:space="preserve">(Only fill out the </t>
    </r>
    <r>
      <rPr>
        <sz val="14"/>
        <color indexed="43"/>
        <rFont val="Arial"/>
        <family val="2"/>
      </rPr>
      <t>YELLOW</t>
    </r>
    <r>
      <rPr>
        <sz val="14"/>
        <color indexed="9"/>
        <rFont val="Arial"/>
        <family val="2"/>
      </rPr>
      <t xml:space="preserve"> boxes)</t>
    </r>
  </si>
  <si>
    <t>PUB NAME</t>
  </si>
  <si>
    <t>Fri 18/06</t>
  </si>
  <si>
    <t>Mon 21/06</t>
  </si>
  <si>
    <t>Tue 22/06</t>
  </si>
  <si>
    <t>Wed 23/06</t>
  </si>
  <si>
    <t>Thu 24/06</t>
  </si>
  <si>
    <t>Fri 25/06</t>
  </si>
  <si>
    <t>Mon 28/06</t>
  </si>
  <si>
    <t>Tue 29/06</t>
  </si>
  <si>
    <t>Wed 30/06</t>
  </si>
  <si>
    <t>Thu 01/07</t>
  </si>
  <si>
    <t>Fri 02/07</t>
  </si>
  <si>
    <t>Mon 05/07</t>
  </si>
  <si>
    <t>Tue 06/07</t>
  </si>
  <si>
    <t>Wed 07/07</t>
  </si>
  <si>
    <t>Thu 08/07</t>
  </si>
  <si>
    <t>Fri 09/07</t>
  </si>
  <si>
    <t>Mon 12/07</t>
  </si>
  <si>
    <t>Tue 13/07</t>
  </si>
  <si>
    <t>Wed 14/07</t>
  </si>
  <si>
    <t>Thu 15/07</t>
  </si>
  <si>
    <t>SALES</t>
  </si>
  <si>
    <t>Tue 17/08</t>
  </si>
  <si>
    <t>Wed 18/08</t>
  </si>
  <si>
    <t>Thu 19/08</t>
  </si>
  <si>
    <t>Drinks Gas</t>
  </si>
  <si>
    <t>Other Sales</t>
  </si>
  <si>
    <t>Net Machine Income</t>
  </si>
  <si>
    <t>Per Wk (ex Vat)</t>
  </si>
  <si>
    <t>VAT</t>
  </si>
  <si>
    <t>Heat / Fuel</t>
  </si>
  <si>
    <t>% Phasing (Sales)</t>
  </si>
  <si>
    <t>Licensing</t>
  </si>
  <si>
    <t>%</t>
  </si>
  <si>
    <t xml:space="preserve"> </t>
  </si>
  <si>
    <t>Mon 29/03</t>
  </si>
  <si>
    <t>Tue 30/03</t>
  </si>
  <si>
    <t>Wed 31/03</t>
  </si>
  <si>
    <t>Thu 01/04</t>
  </si>
  <si>
    <t>Fri 02/04</t>
  </si>
  <si>
    <t>Tue 06/04</t>
  </si>
  <si>
    <t>Wed 07/04</t>
  </si>
  <si>
    <t>Thu 08/04</t>
  </si>
  <si>
    <t>Fri 09/04</t>
  </si>
  <si>
    <t>Mon 12/04</t>
  </si>
  <si>
    <t>Tue 13/04</t>
  </si>
  <si>
    <t>Wed 14/04</t>
  </si>
  <si>
    <t>Thu 15/04</t>
  </si>
  <si>
    <t>Fri 16/04</t>
  </si>
  <si>
    <t>Mon 19/04</t>
  </si>
  <si>
    <t>Tue 20/04</t>
  </si>
  <si>
    <t>Wed 21/04</t>
  </si>
  <si>
    <t>Thu 22/04</t>
  </si>
  <si>
    <t>Fri 23/04</t>
  </si>
  <si>
    <t>Mon 26/04</t>
  </si>
  <si>
    <t>Tue 27/04</t>
  </si>
  <si>
    <t>Wed 28/04</t>
  </si>
  <si>
    <t>Thu 29/04</t>
  </si>
  <si>
    <t>Fri 30/04</t>
  </si>
  <si>
    <t>Mon 03/05</t>
  </si>
  <si>
    <t>Tue 04/05</t>
  </si>
  <si>
    <t>Wed 05/05</t>
  </si>
  <si>
    <t>Thu 06/05</t>
  </si>
  <si>
    <t>Fri 07/05</t>
  </si>
  <si>
    <t>Mon 10/05</t>
  </si>
  <si>
    <t>Tue 11/05</t>
  </si>
  <si>
    <t>Wed 12/05</t>
  </si>
  <si>
    <t>Thu 13/05</t>
  </si>
  <si>
    <t>Fri 14/05</t>
  </si>
  <si>
    <t>Mon 17/05</t>
  </si>
  <si>
    <t>Tue 18/05</t>
  </si>
  <si>
    <t>Wed 19/05</t>
  </si>
  <si>
    <t>Thu 20/05</t>
  </si>
  <si>
    <t>Fri 21/05</t>
  </si>
  <si>
    <t>Mon 24/05</t>
  </si>
  <si>
    <t>Tue 25/05</t>
  </si>
  <si>
    <t>Wed 26/05</t>
  </si>
  <si>
    <t>Thu 27/05</t>
  </si>
  <si>
    <t>TOTAL GROSS PROFIT</t>
  </si>
  <si>
    <t>Fri 16/07</t>
  </si>
  <si>
    <t>Mon 19/07</t>
  </si>
  <si>
    <t>Tue 20/07</t>
  </si>
  <si>
    <t>Wed 21/07</t>
  </si>
  <si>
    <t>Thu 22/07</t>
  </si>
  <si>
    <t>Fri 23/07</t>
  </si>
  <si>
    <t>Mon 26/07</t>
  </si>
  <si>
    <t>Tue 27/07</t>
  </si>
  <si>
    <t>Wed 28/07</t>
  </si>
  <si>
    <t>Thu 29/07</t>
  </si>
  <si>
    <t>Fri 30/07</t>
  </si>
  <si>
    <t>Mon 02/08</t>
  </si>
  <si>
    <t>Tue 03/08</t>
  </si>
  <si>
    <t>Wed 04/08</t>
  </si>
  <si>
    <t>Thu 05/08</t>
  </si>
  <si>
    <t>Fri 06/08</t>
  </si>
  <si>
    <t>Mon 09/08</t>
  </si>
  <si>
    <t>Tue 10/08</t>
  </si>
  <si>
    <t>Wed 11/08</t>
  </si>
  <si>
    <t>Thu 12/08</t>
  </si>
  <si>
    <t>Fri 13/08</t>
  </si>
  <si>
    <t>Mon 16/08</t>
  </si>
  <si>
    <t>(Inc Machine Income)</t>
  </si>
  <si>
    <t>Jan</t>
  </si>
  <si>
    <t>Feb</t>
  </si>
  <si>
    <t>Mar</t>
  </si>
  <si>
    <t>Apr</t>
  </si>
  <si>
    <t>May</t>
  </si>
  <si>
    <t>Jun</t>
  </si>
  <si>
    <t>Jul</t>
  </si>
  <si>
    <t>Aug</t>
  </si>
  <si>
    <t>Sep</t>
  </si>
  <si>
    <t>Oct</t>
  </si>
  <si>
    <t>Nov</t>
  </si>
  <si>
    <t>Dec</t>
  </si>
  <si>
    <t>Sundries &amp; Consumables</t>
  </si>
  <si>
    <t>Wages &amp; Salaries inc NI</t>
  </si>
  <si>
    <t>Equipment Hire</t>
  </si>
  <si>
    <t>Sky &amp; PRS</t>
  </si>
  <si>
    <t>Heat / Light / Power</t>
  </si>
  <si>
    <t>Entertainment</t>
  </si>
  <si>
    <t>Travel &amp; Car</t>
  </si>
  <si>
    <t>Insurance &amp; MSA</t>
  </si>
  <si>
    <t>YOUR CURRENT PROJECTED 
PROFIT &amp; LOSS</t>
  </si>
  <si>
    <t>NET OPERATING PROFIT,
AFTER RENT, BEFORE ADJUSTMENTS</t>
  </si>
  <si>
    <t>PLANNING FOR DIFFERENT SCENARIOS</t>
  </si>
  <si>
    <r>
      <t xml:space="preserve">PROJECTION
</t>
    </r>
    <r>
      <rPr>
        <sz val="14"/>
        <color indexed="9"/>
        <rFont val="Arial"/>
        <family val="2"/>
      </rPr>
      <t xml:space="preserve">(Only fill out the </t>
    </r>
    <r>
      <rPr>
        <sz val="14"/>
        <color indexed="43"/>
        <rFont val="Arial"/>
        <family val="2"/>
      </rPr>
      <t>YELLOW</t>
    </r>
    <r>
      <rPr>
        <sz val="14"/>
        <color indexed="9"/>
        <rFont val="Arial"/>
        <family val="2"/>
      </rPr>
      <t xml:space="preserve"> boxes)</t>
    </r>
  </si>
  <si>
    <r>
      <t xml:space="preserve">YOUR CURRENT PROJECTED 
PROFIT &amp; LOSS
</t>
    </r>
    <r>
      <rPr>
        <sz val="24"/>
        <color indexed="8"/>
        <rFont val="Arial"/>
        <family val="2"/>
      </rPr>
      <t>YEAR 1</t>
    </r>
  </si>
  <si>
    <r>
      <t xml:space="preserve">PROFIT &amp; LOSS 
</t>
    </r>
    <r>
      <rPr>
        <sz val="24"/>
        <color indexed="8"/>
        <rFont val="Arial"/>
        <family val="2"/>
      </rPr>
      <t>YEAR 2</t>
    </r>
  </si>
  <si>
    <r>
      <t xml:space="preserve">PROFIT &amp; LOSS 
</t>
    </r>
    <r>
      <rPr>
        <sz val="24"/>
        <color indexed="8"/>
        <rFont val="Arial"/>
        <family val="2"/>
      </rPr>
      <t>YEAR 3</t>
    </r>
  </si>
  <si>
    <r>
      <t xml:space="preserve">PROFIT &amp; LOSS
</t>
    </r>
    <r>
      <rPr>
        <sz val="24"/>
        <color indexed="8"/>
        <rFont val="Arial"/>
        <family val="2"/>
      </rPr>
      <t>YEAR 4</t>
    </r>
  </si>
  <si>
    <r>
      <t xml:space="preserve">PROFIT &amp; LOSS 
</t>
    </r>
    <r>
      <rPr>
        <sz val="24"/>
        <color indexed="8"/>
        <rFont val="Arial"/>
        <family val="2"/>
      </rPr>
      <t>YEAR 5</t>
    </r>
  </si>
  <si>
    <t>PLANNING INTO THE FUTURE</t>
  </si>
  <si>
    <t>DECIDE WHAT IS GOING TO HAPPEN</t>
  </si>
  <si>
    <t>DECISIONS TO MAKE</t>
  </si>
  <si>
    <r>
      <rPr>
        <b/>
        <sz val="15"/>
        <color theme="1"/>
        <rFont val="Arial"/>
        <family val="2"/>
      </rPr>
      <t>WHAT HAPPENS FOR THE NEXT 5 YEARS</t>
    </r>
    <r>
      <rPr>
        <sz val="15"/>
        <color theme="1"/>
        <rFont val="Arial"/>
        <family val="2"/>
      </rPr>
      <t xml:space="preserve">
Once you have calculated your Profit &amp; Loss on the first page of this spreadsheet, this area is to help you see what happens over a 5 year period.</t>
    </r>
  </si>
  <si>
    <r>
      <t xml:space="preserve">IF SALES INCREASE BY 
</t>
    </r>
    <r>
      <rPr>
        <sz val="24"/>
        <color indexed="8"/>
        <rFont val="Arial"/>
        <family val="2"/>
      </rPr>
      <t>+10%</t>
    </r>
  </si>
  <si>
    <r>
      <t xml:space="preserve">IF SALES DECREASE BY 
</t>
    </r>
    <r>
      <rPr>
        <sz val="24"/>
        <color indexed="8"/>
        <rFont val="Arial"/>
        <family val="2"/>
      </rPr>
      <t>-10%</t>
    </r>
  </si>
  <si>
    <r>
      <t xml:space="preserve">IF EXPENSES INCREASE BY 
</t>
    </r>
    <r>
      <rPr>
        <sz val="24"/>
        <color indexed="8"/>
        <rFont val="Arial"/>
        <family val="2"/>
      </rPr>
      <t>+5%</t>
    </r>
  </si>
  <si>
    <r>
      <t>WHAT IF?</t>
    </r>
    <r>
      <rPr>
        <sz val="14"/>
        <color indexed="9"/>
        <rFont val="Arial"/>
        <family val="2"/>
      </rPr>
      <t/>
    </r>
  </si>
  <si>
    <t>Retail Prices Index will be (%) (Impacts Rent)</t>
  </si>
  <si>
    <r>
      <rPr>
        <b/>
        <sz val="15"/>
        <color theme="1"/>
        <rFont val="Arial"/>
        <family val="2"/>
      </rPr>
      <t>UNDERSTANDING THE BIGGER PICTURE</t>
    </r>
    <r>
      <rPr>
        <sz val="15"/>
        <color theme="1"/>
        <rFont val="Arial"/>
        <family val="2"/>
      </rPr>
      <t xml:space="preserve">
Once you have calculated your Profit &amp; Loss on the first page of this spreadsheet you can use this area to help you understand what may happen if your sales are more or less than you anticipated and also help you to project what might happen through the life of your agreement. </t>
    </r>
  </si>
  <si>
    <r>
      <t xml:space="preserve">IF EXPENSES DECREASE BY 
</t>
    </r>
    <r>
      <rPr>
        <sz val="22"/>
        <color indexed="8"/>
        <rFont val="Arial"/>
        <family val="2"/>
      </rPr>
      <t>-5%</t>
    </r>
  </si>
  <si>
    <t>Gardening Expenses</t>
  </si>
  <si>
    <t>Marketing, Promotional &amp; Advertising</t>
  </si>
  <si>
    <t>Accountant / Stock taker / Prof fees</t>
  </si>
  <si>
    <t>Sales will change by (e.g.: +2% or -1%)</t>
  </si>
  <si>
    <t>Expenses will change by (e.g.: +1% or -4%)</t>
  </si>
  <si>
    <r>
      <t>ROYALTY</t>
    </r>
    <r>
      <rPr>
        <sz val="10"/>
        <rFont val="Arial"/>
        <family val="2"/>
      </rPr>
      <t xml:space="preserve"> (where applicable)</t>
    </r>
  </si>
  <si>
    <r>
      <t xml:space="preserve">SENSITIVITY ANALYSIS: WHAT IF?
</t>
    </r>
    <r>
      <rPr>
        <sz val="14"/>
        <color indexed="9"/>
        <rFont val="Arial"/>
        <family val="2"/>
      </rPr>
      <t xml:space="preserve">(Only fill out the </t>
    </r>
    <r>
      <rPr>
        <sz val="14"/>
        <color indexed="43"/>
        <rFont val="Arial"/>
        <family val="2"/>
      </rPr>
      <t>YELLOW</t>
    </r>
    <r>
      <rPr>
        <sz val="14"/>
        <color indexed="9"/>
        <rFont val="Arial"/>
        <family val="2"/>
      </rPr>
      <t xml:space="preserve"> boxes)</t>
    </r>
  </si>
  <si>
    <t>DECREASE IN SALES</t>
  </si>
  <si>
    <t>INCREASE IN COSTS</t>
  </si>
  <si>
    <r>
      <t xml:space="preserve">PLANNING FOR DIFFERENT SCENARIOS
</t>
    </r>
    <r>
      <rPr>
        <b/>
        <sz val="32"/>
        <color theme="1"/>
        <rFont val="Arial"/>
        <family val="2"/>
      </rPr>
      <t>UNDERSTANDING THE BIGGER PICTURE</t>
    </r>
    <r>
      <rPr>
        <b/>
        <sz val="15"/>
        <color theme="1"/>
        <rFont val="Arial"/>
        <family val="2"/>
      </rPr>
      <t xml:space="preserve">
</t>
    </r>
    <r>
      <rPr>
        <sz val="15"/>
        <color theme="1"/>
        <rFont val="Arial"/>
        <family val="2"/>
      </rPr>
      <t xml:space="preserve">After completing your Sensitivity Analysis, you need to consider what contingency plans you may need should you experience 
a decrease in sales or an increase in your costs during the life of your agreement. </t>
    </r>
  </si>
  <si>
    <t>Royalty (where applicable)</t>
  </si>
  <si>
    <t>Est. Business start date</t>
  </si>
  <si>
    <t>The opinions and figures are those of the Applicant and not endorsed by Greene King</t>
  </si>
  <si>
    <t>These Contingency Plans have been produced by an Applicant for a Greene King Pub Partners pub.</t>
  </si>
  <si>
    <t>Print / Post &amp; Stationery</t>
  </si>
  <si>
    <t>This Projected Profit and Loss has been produced by an Applicant for a Greene King Pub Partners pub.</t>
  </si>
  <si>
    <t>Cleaning Materials &amp; Waste Disposal</t>
  </si>
  <si>
    <t>This Projected Cash Flow analysis has been produced by an Applicant for a Greene King Pub Partners pub.</t>
  </si>
  <si>
    <r>
      <rPr>
        <b/>
        <sz val="32"/>
        <color theme="1"/>
        <rFont val="Arial"/>
        <family val="2"/>
      </rPr>
      <t>CONTINGENCY PLANS</t>
    </r>
    <r>
      <rPr>
        <b/>
        <sz val="15"/>
        <color theme="1"/>
        <rFont val="Arial"/>
        <family val="2"/>
      </rPr>
      <t xml:space="preserve">
</t>
    </r>
    <r>
      <rPr>
        <sz val="15"/>
        <color theme="1"/>
        <rFont val="Arial"/>
        <family val="2"/>
      </rPr>
      <t xml:space="preserve">What actions might you need to take to mitigate the effects of any sales decline, or increase in costs? 
Areas for consideration might include: the offer, your customers, the operational management of your business and the premises. </t>
    </r>
  </si>
  <si>
    <t>Total Drinks Sales (Pre wastage)</t>
  </si>
  <si>
    <t>Total Drinks Sales (Post wastage)</t>
  </si>
  <si>
    <t>Total Drinks (Post wastage)</t>
  </si>
  <si>
    <t>Cask Ale Sale (% of Total Drinks Sales)</t>
  </si>
  <si>
    <t>Draught Beer Sales (Pre wastage)</t>
  </si>
  <si>
    <t>Keg beer: Operational Wastage</t>
  </si>
  <si>
    <t>Cask Beer: Sediment &amp; Wastage</t>
  </si>
  <si>
    <r>
      <t>NOTES</t>
    </r>
    <r>
      <rPr>
        <sz val="11"/>
        <rFont val="Arial"/>
        <family val="2"/>
      </rPr>
      <t xml:space="preserve">
Enter figures in this column. 
You can choose to enter annual or weekly figures. The default setting is for annual calculations, if you wish to enter weekly figures, select and change the </t>
    </r>
    <r>
      <rPr>
        <b/>
        <sz val="11"/>
        <color indexed="10"/>
        <rFont val="Arial"/>
        <family val="2"/>
      </rPr>
      <t>RED BOX</t>
    </r>
    <r>
      <rPr>
        <sz val="11"/>
        <rFont val="Arial"/>
        <family val="2"/>
      </rPr>
      <t xml:space="preserve"> and the columns to the right will automatically calculate accordingly.</t>
    </r>
  </si>
  <si>
    <t>Keg Beer Sales (% of Draught Beer Sales)</t>
  </si>
  <si>
    <t>A descrease in sales may need for intervention wereby the owners may have to work within the business, with a cost saving of around £60000 a year, we may also have to lay some staff off.</t>
  </si>
  <si>
    <t xml:space="preserve">If costs were to increase, we would shop around to mitigate  these costs, we may have to look for other income streams within the businesss such as accomadation or developing other buildings within the ground of the pub.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</si>
</sst>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0.00_-;\-&quot;£&quot;* #,##0.00_-;_-&quot;£&quot;* &quot;-&quot;??_-;_-@_-"/>
    <numFmt numFmtId="43" formatCode="_-* #,##0.00_-;\-* #,##0.00_-;_-* &quot;-&quot;??_-;_-@_-"/>
    <numFmt numFmtId="164" formatCode="#,##0_ ;[Red]\-#,##0\ "/>
    <numFmt numFmtId="165" formatCode="0.0000"/>
    <numFmt numFmtId="166" formatCode="0.0%"/>
    <numFmt numFmtId="167" formatCode="#,##0_ ;\-#,##0\ "/>
    <numFmt numFmtId="168" formatCode="mmm\ yy"/>
    <numFmt numFmtId="169" formatCode="dd\ /\ mm\ /\ yyyy"/>
    <numFmt numFmtId="170" formatCode="_-* #,##0_-;\-* #,##0_-;_-* &quot;-&quot;??_-;_-@_-"/>
  </numFmts>
  <fonts count="54" x14ac:knownFonts="1">
    <font>
      <sz val="11"/>
      <color theme="1"/>
      <name val="Calibri"/>
      <family val="2"/>
      <scheme val="minor"/>
    </font>
    <font>
      <sz val="11"/>
      <color indexed="8"/>
      <name val="Calibri"/>
      <family val="2"/>
    </font>
    <font>
      <sz val="8"/>
      <name val="Calibri"/>
      <family val="2"/>
    </font>
    <font>
      <sz val="9"/>
      <name val="Arial"/>
      <family val="2"/>
    </font>
    <font>
      <sz val="24"/>
      <color indexed="9"/>
      <name val="Arial"/>
      <family val="2"/>
    </font>
    <font>
      <sz val="14"/>
      <color indexed="9"/>
      <name val="Arial"/>
      <family val="2"/>
    </font>
    <font>
      <sz val="14"/>
      <color indexed="43"/>
      <name val="Arial"/>
      <family val="2"/>
    </font>
    <font>
      <sz val="10"/>
      <color indexed="9"/>
      <name val="Arial"/>
      <family val="2"/>
    </font>
    <font>
      <sz val="9"/>
      <color indexed="8"/>
      <name val="Arial"/>
      <family val="2"/>
    </font>
    <font>
      <sz val="11"/>
      <color indexed="8"/>
      <name val="Arial"/>
      <family val="2"/>
    </font>
    <font>
      <b/>
      <sz val="9"/>
      <name val="Arial"/>
      <family val="2"/>
    </font>
    <font>
      <sz val="11"/>
      <name val="Arial"/>
      <family val="2"/>
    </font>
    <font>
      <sz val="8"/>
      <name val="Arial"/>
      <family val="2"/>
    </font>
    <font>
      <sz val="10"/>
      <name val="Arial"/>
      <family val="2"/>
    </font>
    <font>
      <sz val="9"/>
      <color indexed="10"/>
      <name val="Arial"/>
      <family val="2"/>
    </font>
    <font>
      <sz val="9"/>
      <color indexed="9"/>
      <name val="Arial"/>
      <family val="2"/>
    </font>
    <font>
      <b/>
      <u/>
      <sz val="9"/>
      <name val="Arial"/>
      <family val="2"/>
    </font>
    <font>
      <sz val="10"/>
      <color indexed="8"/>
      <name val="Arial"/>
      <family val="2"/>
    </font>
    <font>
      <b/>
      <sz val="10"/>
      <color indexed="8"/>
      <name val="Arial"/>
      <family val="2"/>
    </font>
    <font>
      <sz val="12"/>
      <color indexed="8"/>
      <name val="Arial"/>
      <family val="2"/>
    </font>
    <font>
      <sz val="11"/>
      <color indexed="8"/>
      <name val="Arial"/>
      <family val="2"/>
    </font>
    <font>
      <sz val="11"/>
      <color indexed="9"/>
      <name val="Arial"/>
      <family val="2"/>
    </font>
    <font>
      <sz val="10"/>
      <color indexed="8"/>
      <name val="Arial"/>
      <family val="2"/>
    </font>
    <font>
      <b/>
      <sz val="11"/>
      <color indexed="8"/>
      <name val="Arial"/>
      <family val="2"/>
    </font>
    <font>
      <sz val="10"/>
      <name val="Arial"/>
      <family val="2"/>
    </font>
    <font>
      <sz val="11"/>
      <name val="Arial"/>
      <family val="2"/>
    </font>
    <font>
      <b/>
      <sz val="11"/>
      <name val="Arial"/>
      <family val="2"/>
    </font>
    <font>
      <b/>
      <sz val="11"/>
      <color indexed="10"/>
      <name val="Arial"/>
      <family val="2"/>
    </font>
    <font>
      <sz val="11"/>
      <color indexed="10"/>
      <name val="Arial"/>
      <family val="2"/>
    </font>
    <font>
      <b/>
      <sz val="11"/>
      <color indexed="9"/>
      <name val="Arial"/>
      <family val="2"/>
    </font>
    <font>
      <b/>
      <u/>
      <sz val="11"/>
      <name val="Arial"/>
      <family val="2"/>
    </font>
    <font>
      <sz val="11"/>
      <color indexed="48"/>
      <name val="Arial"/>
      <family val="2"/>
    </font>
    <font>
      <sz val="11"/>
      <color indexed="23"/>
      <name val="Arial"/>
      <family val="2"/>
    </font>
    <font>
      <sz val="11"/>
      <color theme="0"/>
      <name val="Arial"/>
      <family val="2"/>
    </font>
    <font>
      <sz val="11"/>
      <color theme="1"/>
      <name val="Arial"/>
      <family val="2"/>
    </font>
    <font>
      <u/>
      <sz val="11"/>
      <color theme="10"/>
      <name val="Calibri"/>
      <family val="2"/>
      <scheme val="minor"/>
    </font>
    <font>
      <u/>
      <sz val="11"/>
      <color theme="11"/>
      <name val="Calibri"/>
      <family val="2"/>
      <scheme val="minor"/>
    </font>
    <font>
      <sz val="24"/>
      <color indexed="8"/>
      <name val="Arial"/>
      <family val="2"/>
    </font>
    <font>
      <sz val="15"/>
      <color theme="1"/>
      <name val="Arial"/>
      <family val="2"/>
    </font>
    <font>
      <b/>
      <sz val="15"/>
      <color theme="1"/>
      <name val="Arial"/>
      <family val="2"/>
    </font>
    <font>
      <sz val="24"/>
      <name val="Arial"/>
      <family val="2"/>
    </font>
    <font>
      <sz val="11"/>
      <color rgb="FFFF0000"/>
      <name val="Arial"/>
      <family val="2"/>
    </font>
    <font>
      <sz val="9"/>
      <color rgb="FFFF0000"/>
      <name val="Arial"/>
      <family val="2"/>
    </font>
    <font>
      <b/>
      <sz val="11"/>
      <color rgb="FFFF0000"/>
      <name val="Arial"/>
      <family val="2"/>
    </font>
    <font>
      <sz val="22"/>
      <color indexed="8"/>
      <name val="Arial"/>
      <family val="2"/>
    </font>
    <font>
      <u/>
      <sz val="11"/>
      <color indexed="8"/>
      <name val="Arial"/>
      <family val="2"/>
    </font>
    <font>
      <u/>
      <sz val="11"/>
      <name val="Arial"/>
      <family val="2"/>
    </font>
    <font>
      <u val="singleAccounting"/>
      <sz val="11"/>
      <color indexed="8"/>
      <name val="Arial"/>
      <family val="2"/>
    </font>
    <font>
      <b/>
      <sz val="32"/>
      <color theme="1"/>
      <name val="Arial"/>
      <family val="2"/>
    </font>
    <font>
      <sz val="24"/>
      <color theme="1"/>
      <name val="Arial"/>
      <family val="2"/>
    </font>
    <font>
      <sz val="12"/>
      <color theme="1"/>
      <name val="Arial"/>
      <family val="2"/>
    </font>
    <font>
      <sz val="8"/>
      <color indexed="8"/>
      <name val="Arial"/>
      <family val="2"/>
    </font>
    <font>
      <sz val="8"/>
      <color theme="1"/>
      <name val="Calibri"/>
      <family val="2"/>
      <scheme val="minor"/>
    </font>
    <font>
      <sz val="9"/>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10"/>
        <bgColor indexed="64"/>
      </patternFill>
    </fill>
    <fill>
      <patternFill patternType="solid">
        <fgColor theme="0"/>
        <bgColor indexed="64"/>
      </patternFill>
    </fill>
    <fill>
      <patternFill patternType="solid">
        <fgColor rgb="FF154734"/>
        <bgColor indexed="64"/>
      </patternFill>
    </fill>
    <fill>
      <patternFill patternType="solid">
        <fgColor theme="6" tint="-0.249977111117893"/>
        <bgColor indexed="64"/>
      </patternFill>
    </fill>
    <fill>
      <patternFill patternType="solid">
        <fgColor rgb="FF154834"/>
        <bgColor indexed="64"/>
      </patternFill>
    </fill>
    <fill>
      <patternFill patternType="solid">
        <fgColor theme="0" tint="-0.249977111117893"/>
        <bgColor indexed="64"/>
      </patternFill>
    </fill>
    <fill>
      <patternFill patternType="solid">
        <fgColor theme="9"/>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rgb="FFFFFF99"/>
        <bgColor indexed="64"/>
      </patternFill>
    </fill>
  </fills>
  <borders count="46">
    <border>
      <left/>
      <right/>
      <top/>
      <bottom/>
      <diagonal/>
    </border>
    <border>
      <left style="medium">
        <color indexed="57"/>
      </left>
      <right style="medium">
        <color indexed="57"/>
      </right>
      <top style="medium">
        <color indexed="57"/>
      </top>
      <bottom style="medium">
        <color indexed="57"/>
      </bottom>
      <diagonal/>
    </border>
    <border>
      <left/>
      <right style="medium">
        <color indexed="57"/>
      </right>
      <top/>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thin">
        <color indexed="9"/>
      </left>
      <right style="thin">
        <color indexed="9"/>
      </right>
      <top style="thin">
        <color indexed="9"/>
      </top>
      <bottom style="thin">
        <color indexed="9"/>
      </bottom>
      <diagonal/>
    </border>
    <border>
      <left style="medium">
        <color indexed="9"/>
      </left>
      <right style="medium">
        <color indexed="9"/>
      </right>
      <top style="medium">
        <color indexed="9"/>
      </top>
      <bottom/>
      <diagonal/>
    </border>
    <border>
      <left style="thin">
        <color indexed="9"/>
      </left>
      <right style="thin">
        <color indexed="9"/>
      </right>
      <top style="thin">
        <color indexed="9"/>
      </top>
      <bottom/>
      <diagonal/>
    </border>
    <border>
      <left style="medium">
        <color indexed="9"/>
      </left>
      <right/>
      <top style="medium">
        <color indexed="9"/>
      </top>
      <bottom/>
      <diagonal/>
    </border>
    <border>
      <left style="thick">
        <color indexed="8"/>
      </left>
      <right style="thick">
        <color indexed="8"/>
      </right>
      <top style="thick">
        <color indexed="8"/>
      </top>
      <bottom style="thick">
        <color indexed="8"/>
      </bottom>
      <diagonal/>
    </border>
    <border>
      <left style="thick">
        <color auto="1"/>
      </left>
      <right style="thick">
        <color auto="1"/>
      </right>
      <top style="thick">
        <color auto="1"/>
      </top>
      <bottom style="thick">
        <color auto="1"/>
      </bottom>
      <diagonal/>
    </border>
    <border>
      <left/>
      <right style="medium">
        <color indexed="9"/>
      </right>
      <top style="medium">
        <color indexed="9"/>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ck">
        <color indexed="9"/>
      </left>
      <right/>
      <top style="thick">
        <color indexed="9"/>
      </top>
      <bottom style="medium">
        <color indexed="9"/>
      </bottom>
      <diagonal/>
    </border>
    <border>
      <left style="thin">
        <color indexed="22"/>
      </left>
      <right/>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medium">
        <color rgb="FF154734"/>
      </left>
      <right/>
      <top/>
      <bottom/>
      <diagonal/>
    </border>
    <border>
      <left/>
      <right style="medium">
        <color rgb="FF154734"/>
      </right>
      <top/>
      <bottom/>
      <diagonal/>
    </border>
    <border>
      <left style="medium">
        <color rgb="FF154734"/>
      </left>
      <right/>
      <top/>
      <bottom style="medium">
        <color rgb="FF154734"/>
      </bottom>
      <diagonal/>
    </border>
    <border>
      <left/>
      <right/>
      <top/>
      <bottom style="medium">
        <color rgb="FF154734"/>
      </bottom>
      <diagonal/>
    </border>
    <border>
      <left/>
      <right style="medium">
        <color rgb="FF154734"/>
      </right>
      <top/>
      <bottom style="medium">
        <color rgb="FF154734"/>
      </bottom>
      <diagonal/>
    </border>
    <border>
      <left/>
      <right/>
      <top style="medium">
        <color rgb="FF154734"/>
      </top>
      <bottom style="medium">
        <color rgb="FF154734"/>
      </bottom>
      <diagonal/>
    </border>
    <border>
      <left style="thick">
        <color rgb="FF154734"/>
      </left>
      <right/>
      <top/>
      <bottom/>
      <diagonal/>
    </border>
    <border>
      <left/>
      <right style="thick">
        <color rgb="FF154734"/>
      </right>
      <top/>
      <bottom/>
      <diagonal/>
    </border>
    <border>
      <left style="thick">
        <color rgb="FF154734"/>
      </left>
      <right/>
      <top/>
      <bottom style="thick">
        <color rgb="FF154734"/>
      </bottom>
      <diagonal/>
    </border>
    <border>
      <left/>
      <right/>
      <top/>
      <bottom style="thick">
        <color rgb="FF154734"/>
      </bottom>
      <diagonal/>
    </border>
    <border>
      <left/>
      <right style="thick">
        <color rgb="FF154734"/>
      </right>
      <top/>
      <bottom style="thick">
        <color rgb="FF154734"/>
      </bottom>
      <diagonal/>
    </border>
    <border>
      <left style="thick">
        <color rgb="FF154734"/>
      </left>
      <right/>
      <top style="thick">
        <color rgb="FF154734"/>
      </top>
      <bottom style="thick">
        <color rgb="FF154734"/>
      </bottom>
      <diagonal/>
    </border>
    <border>
      <left/>
      <right/>
      <top style="thick">
        <color rgb="FF154734"/>
      </top>
      <bottom style="thick">
        <color rgb="FF154734"/>
      </bottom>
      <diagonal/>
    </border>
    <border>
      <left/>
      <right style="thick">
        <color rgb="FF154734"/>
      </right>
      <top style="thick">
        <color rgb="FF154734"/>
      </top>
      <bottom style="thick">
        <color rgb="FF154734"/>
      </bottom>
      <diagonal/>
    </border>
    <border>
      <left style="medium">
        <color rgb="FF154734"/>
      </left>
      <right/>
      <top style="medium">
        <color rgb="FF154734"/>
      </top>
      <bottom style="medium">
        <color rgb="FF154734"/>
      </bottom>
      <diagonal/>
    </border>
    <border>
      <left/>
      <right style="medium">
        <color rgb="FF154734"/>
      </right>
      <top style="medium">
        <color rgb="FF154734"/>
      </top>
      <bottom style="medium">
        <color rgb="FF154734"/>
      </bottom>
      <diagonal/>
    </border>
    <border>
      <left/>
      <right/>
      <top style="thick">
        <color rgb="FF154734"/>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theme="0"/>
      </left>
      <right style="thin">
        <color theme="0"/>
      </right>
      <top style="thin">
        <color theme="0"/>
      </top>
      <bottom style="thin">
        <color theme="0"/>
      </bottom>
      <diagonal/>
    </border>
    <border>
      <left style="medium">
        <color rgb="FF154734"/>
      </left>
      <right/>
      <top style="medium">
        <color rgb="FF154734"/>
      </top>
      <bottom/>
      <diagonal/>
    </border>
    <border>
      <left/>
      <right/>
      <top style="medium">
        <color rgb="FF154734"/>
      </top>
      <bottom/>
      <diagonal/>
    </border>
    <border>
      <left/>
      <right style="medium">
        <color rgb="FF154734"/>
      </right>
      <top style="medium">
        <color rgb="FF154734"/>
      </top>
      <bottom/>
      <diagonal/>
    </border>
    <border>
      <left style="medium">
        <color indexed="64"/>
      </left>
      <right style="medium">
        <color indexed="64"/>
      </right>
      <top style="medium">
        <color indexed="64"/>
      </top>
      <bottom style="medium">
        <color indexed="64"/>
      </bottom>
      <diagonal/>
    </border>
    <border>
      <left style="medium">
        <color indexed="9"/>
      </left>
      <right style="medium">
        <color indexed="9"/>
      </right>
      <top/>
      <bottom style="medium">
        <color indexed="9"/>
      </bottom>
      <diagonal/>
    </border>
  </borders>
  <cellStyleXfs count="85">
    <xf numFmtId="0" fontId="0" fillId="0" borderId="0"/>
    <xf numFmtId="44"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312">
    <xf numFmtId="0" fontId="0" fillId="0" borderId="0" xfId="0"/>
    <xf numFmtId="0" fontId="3" fillId="0" borderId="0" xfId="0" applyFont="1"/>
    <xf numFmtId="0" fontId="9" fillId="0" borderId="0" xfId="0" applyFont="1"/>
    <xf numFmtId="0" fontId="11" fillId="0" borderId="0" xfId="0" applyFont="1"/>
    <xf numFmtId="0" fontId="12" fillId="0" borderId="0" xfId="0" applyFont="1"/>
    <xf numFmtId="0" fontId="11" fillId="0" borderId="0" xfId="0" applyFont="1" applyAlignment="1">
      <alignment horizontal="center"/>
    </xf>
    <xf numFmtId="0" fontId="8" fillId="0" borderId="0" xfId="0" applyFont="1"/>
    <xf numFmtId="0" fontId="14" fillId="0" borderId="0" xfId="0" applyFont="1"/>
    <xf numFmtId="0" fontId="3" fillId="0" borderId="0" xfId="0" applyFont="1" applyAlignment="1">
      <alignment vertical="center"/>
    </xf>
    <xf numFmtId="0" fontId="14" fillId="0" borderId="0" xfId="0" applyFont="1" applyAlignment="1">
      <alignment horizontal="center"/>
    </xf>
    <xf numFmtId="0" fontId="15" fillId="0" borderId="0" xfId="0" applyFont="1" applyAlignment="1">
      <alignment horizontal="center"/>
    </xf>
    <xf numFmtId="164" fontId="8" fillId="0" borderId="0" xfId="0" applyNumberFormat="1" applyFont="1"/>
    <xf numFmtId="164" fontId="3" fillId="0" borderId="1" xfId="0" applyNumberFormat="1" applyFont="1" applyBorder="1" applyAlignment="1">
      <alignment horizontal="center"/>
    </xf>
    <xf numFmtId="164" fontId="10" fillId="2" borderId="1" xfId="0" applyNumberFormat="1" applyFont="1" applyFill="1" applyBorder="1" applyAlignment="1">
      <alignment horizontal="center"/>
    </xf>
    <xf numFmtId="0" fontId="15" fillId="0" borderId="0" xfId="0" applyFont="1"/>
    <xf numFmtId="164" fontId="14" fillId="0" borderId="0" xfId="0" applyNumberFormat="1" applyFont="1"/>
    <xf numFmtId="0" fontId="14" fillId="0" borderId="2" xfId="0" applyFont="1" applyBorder="1" applyAlignment="1">
      <alignment horizontal="center"/>
    </xf>
    <xf numFmtId="0" fontId="3" fillId="0" borderId="0" xfId="0" applyFont="1" applyAlignment="1">
      <alignment horizontal="center" vertical="center"/>
    </xf>
    <xf numFmtId="0" fontId="16" fillId="0" borderId="0" xfId="0" applyFont="1" applyAlignment="1">
      <alignment vertical="center"/>
    </xf>
    <xf numFmtId="0" fontId="17" fillId="0" borderId="0" xfId="0" applyFont="1"/>
    <xf numFmtId="0" fontId="17" fillId="0" borderId="0" xfId="0" applyFont="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19" fillId="0" borderId="0" xfId="0" applyFont="1" applyAlignment="1">
      <alignment horizontal="center"/>
    </xf>
    <xf numFmtId="0" fontId="19" fillId="0" borderId="0" xfId="0" applyFont="1"/>
    <xf numFmtId="0" fontId="18" fillId="0" borderId="0" xfId="0" applyFont="1"/>
    <xf numFmtId="0" fontId="17" fillId="0" borderId="0" xfId="0" quotePrefix="1" applyFont="1" applyAlignment="1">
      <alignment horizontal="center"/>
    </xf>
    <xf numFmtId="3" fontId="17" fillId="0" borderId="0" xfId="0" applyNumberFormat="1" applyFont="1"/>
    <xf numFmtId="10" fontId="17" fillId="0" borderId="0" xfId="0" applyNumberFormat="1" applyFont="1" applyAlignment="1">
      <alignment horizontal="center"/>
    </xf>
    <xf numFmtId="14" fontId="17" fillId="0" borderId="0" xfId="0" applyNumberFormat="1" applyFont="1"/>
    <xf numFmtId="3" fontId="17" fillId="0" borderId="0" xfId="0" applyNumberFormat="1" applyFont="1" applyAlignment="1">
      <alignment horizontal="center"/>
    </xf>
    <xf numFmtId="41" fontId="17" fillId="0" borderId="0" xfId="0" applyNumberFormat="1" applyFont="1" applyAlignment="1">
      <alignment vertical="center"/>
    </xf>
    <xf numFmtId="165" fontId="17" fillId="0" borderId="0" xfId="0" applyNumberFormat="1" applyFont="1" applyAlignment="1">
      <alignment vertical="center"/>
    </xf>
    <xf numFmtId="0" fontId="13" fillId="0" borderId="0" xfId="0" applyFont="1"/>
    <xf numFmtId="43" fontId="17" fillId="0" borderId="0" xfId="0" applyNumberFormat="1" applyFont="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7" fillId="3" borderId="0" xfId="0" applyFont="1" applyFill="1" applyAlignment="1">
      <alignment vertical="center"/>
    </xf>
    <xf numFmtId="9" fontId="8" fillId="0" borderId="0" xfId="0" applyNumberFormat="1" applyFont="1"/>
    <xf numFmtId="0" fontId="3" fillId="0" borderId="0" xfId="0" applyFont="1" applyAlignment="1">
      <alignment vertical="center" wrapText="1"/>
    </xf>
    <xf numFmtId="0" fontId="20" fillId="3" borderId="0" xfId="0" applyFont="1" applyFill="1" applyAlignment="1">
      <alignment vertical="center"/>
    </xf>
    <xf numFmtId="0" fontId="24" fillId="0" borderId="0" xfId="0" applyFont="1" applyAlignment="1">
      <alignment vertical="center"/>
    </xf>
    <xf numFmtId="0" fontId="21" fillId="3" borderId="0" xfId="0" applyFont="1" applyFill="1" applyAlignment="1">
      <alignment vertical="center" wrapText="1"/>
    </xf>
    <xf numFmtId="0" fontId="21" fillId="3" borderId="0" xfId="0" applyFont="1" applyFill="1" applyAlignment="1">
      <alignment vertical="center"/>
    </xf>
    <xf numFmtId="9" fontId="23" fillId="0" borderId="0" xfId="2" applyFont="1" applyFill="1" applyBorder="1" applyAlignment="1" applyProtection="1">
      <alignment horizontal="left" vertical="center"/>
    </xf>
    <xf numFmtId="0" fontId="25" fillId="0" borderId="0" xfId="0" applyFont="1" applyAlignment="1">
      <alignment vertical="center"/>
    </xf>
    <xf numFmtId="0" fontId="26" fillId="0" borderId="0" xfId="0" applyFont="1" applyAlignment="1">
      <alignment vertical="center"/>
    </xf>
    <xf numFmtId="0" fontId="25" fillId="3" borderId="0" xfId="0" applyFont="1" applyFill="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left" vertical="center"/>
    </xf>
    <xf numFmtId="0" fontId="27" fillId="0" borderId="0" xfId="0" applyFont="1" applyAlignment="1">
      <alignment vertical="center"/>
    </xf>
    <xf numFmtId="0" fontId="25" fillId="3" borderId="3" xfId="0" applyFont="1" applyFill="1" applyBorder="1" applyAlignment="1">
      <alignment horizontal="center" vertical="center"/>
    </xf>
    <xf numFmtId="0" fontId="26" fillId="3" borderId="0" xfId="0" applyFont="1" applyFill="1" applyAlignment="1">
      <alignment horizontal="center" vertical="center"/>
    </xf>
    <xf numFmtId="0" fontId="25" fillId="3" borderId="0" xfId="0" applyFont="1" applyFill="1" applyAlignment="1">
      <alignment vertical="center" wrapText="1"/>
    </xf>
    <xf numFmtId="0" fontId="28" fillId="0" borderId="0" xfId="0" applyFont="1" applyAlignment="1">
      <alignment horizontal="center" vertical="center"/>
    </xf>
    <xf numFmtId="0" fontId="25" fillId="0" borderId="0" xfId="0" applyFont="1"/>
    <xf numFmtId="0" fontId="26" fillId="3" borderId="0" xfId="0" applyFont="1" applyFill="1" applyAlignment="1">
      <alignment horizontal="center"/>
    </xf>
    <xf numFmtId="0" fontId="26" fillId="0" borderId="0" xfId="0" applyFont="1" applyAlignment="1">
      <alignment horizontal="center"/>
    </xf>
    <xf numFmtId="0" fontId="26" fillId="0" borderId="0" xfId="0" applyFont="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164" fontId="25" fillId="4" borderId="4" xfId="0" applyNumberFormat="1" applyFont="1" applyFill="1" applyBorder="1" applyAlignment="1" applyProtection="1">
      <alignment horizontal="center" vertical="center"/>
      <protection locked="0"/>
    </xf>
    <xf numFmtId="9" fontId="29" fillId="0" borderId="0" xfId="2" applyFont="1" applyFill="1" applyBorder="1" applyAlignment="1" applyProtection="1">
      <alignment horizontal="center" vertical="center"/>
    </xf>
    <xf numFmtId="164" fontId="25" fillId="2" borderId="7" xfId="0" applyNumberFormat="1" applyFont="1" applyFill="1" applyBorder="1" applyAlignment="1">
      <alignment horizontal="center" vertical="center"/>
    </xf>
    <xf numFmtId="164" fontId="25" fillId="2" borderId="5" xfId="0" applyNumberFormat="1" applyFont="1" applyFill="1" applyBorder="1" applyAlignment="1">
      <alignment horizontal="center" vertical="center"/>
    </xf>
    <xf numFmtId="9" fontId="25" fillId="2" borderId="4" xfId="0" applyNumberFormat="1" applyFont="1" applyFill="1" applyBorder="1" applyAlignment="1">
      <alignment horizontal="center" vertical="center"/>
    </xf>
    <xf numFmtId="164" fontId="25" fillId="4" borderId="8" xfId="0" applyNumberFormat="1" applyFont="1" applyFill="1" applyBorder="1" applyAlignment="1" applyProtection="1">
      <alignment horizontal="center" vertical="center"/>
      <protection locked="0"/>
    </xf>
    <xf numFmtId="164" fontId="25" fillId="2" borderId="9" xfId="0" applyNumberFormat="1" applyFont="1" applyFill="1" applyBorder="1" applyAlignment="1">
      <alignment horizontal="center" vertical="center"/>
    </xf>
    <xf numFmtId="164" fontId="25" fillId="2" borderId="10" xfId="0" applyNumberFormat="1" applyFont="1" applyFill="1" applyBorder="1" applyAlignment="1">
      <alignment horizontal="center" vertical="center"/>
    </xf>
    <xf numFmtId="164" fontId="26" fillId="2" borderId="11" xfId="0" applyNumberFormat="1" applyFont="1" applyFill="1" applyBorder="1" applyAlignment="1">
      <alignment horizontal="center" vertical="center"/>
    </xf>
    <xf numFmtId="164" fontId="26" fillId="2" borderId="12" xfId="0" applyNumberFormat="1" applyFont="1" applyFill="1" applyBorder="1" applyAlignment="1">
      <alignment horizontal="center" vertical="center"/>
    </xf>
    <xf numFmtId="0" fontId="29" fillId="0" borderId="0" xfId="0" applyFont="1" applyAlignment="1">
      <alignment horizontal="center" vertical="center"/>
    </xf>
    <xf numFmtId="164" fontId="25" fillId="0" borderId="0" xfId="0" applyNumberFormat="1" applyFont="1" applyAlignment="1">
      <alignment horizontal="center" vertical="center"/>
    </xf>
    <xf numFmtId="0" fontId="30" fillId="0" borderId="0" xfId="0" applyFont="1" applyAlignment="1">
      <alignment vertical="center"/>
    </xf>
    <xf numFmtId="0" fontId="31" fillId="0" borderId="0" xfId="0" applyFont="1" applyAlignment="1">
      <alignment horizontal="center" vertical="center"/>
    </xf>
    <xf numFmtId="164" fontId="25" fillId="2" borderId="4" xfId="0" applyNumberFormat="1" applyFont="1" applyFill="1" applyBorder="1" applyAlignment="1">
      <alignment horizontal="center" vertical="center"/>
    </xf>
    <xf numFmtId="9" fontId="25" fillId="4" borderId="13" xfId="0" applyNumberFormat="1" applyFont="1" applyFill="1" applyBorder="1" applyAlignment="1" applyProtection="1">
      <alignment horizontal="center" vertical="center"/>
      <protection locked="0"/>
    </xf>
    <xf numFmtId="9" fontId="31" fillId="0" borderId="0" xfId="0" applyNumberFormat="1" applyFont="1" applyAlignment="1">
      <alignment horizontal="center" vertical="center"/>
    </xf>
    <xf numFmtId="9" fontId="25" fillId="4" borderId="3" xfId="0" applyNumberFormat="1" applyFont="1" applyFill="1" applyBorder="1" applyAlignment="1" applyProtection="1">
      <alignment horizontal="center" vertical="center"/>
      <protection locked="0"/>
    </xf>
    <xf numFmtId="9" fontId="25" fillId="2" borderId="3" xfId="0" applyNumberFormat="1" applyFont="1" applyFill="1" applyBorder="1" applyAlignment="1">
      <alignment horizontal="center" vertical="center"/>
    </xf>
    <xf numFmtId="164" fontId="25" fillId="2" borderId="8" xfId="0" applyNumberFormat="1" applyFont="1" applyFill="1" applyBorder="1" applyAlignment="1">
      <alignment horizontal="center" vertical="center"/>
    </xf>
    <xf numFmtId="166" fontId="25" fillId="0" borderId="0" xfId="0" applyNumberFormat="1" applyFont="1" applyAlignment="1">
      <alignment horizontal="center" vertical="center"/>
    </xf>
    <xf numFmtId="164" fontId="25" fillId="4" borderId="5" xfId="0" applyNumberFormat="1" applyFont="1" applyFill="1" applyBorder="1" applyAlignment="1" applyProtection="1">
      <alignment horizontal="center" vertical="center"/>
      <protection locked="0"/>
    </xf>
    <xf numFmtId="166" fontId="25" fillId="2" borderId="4" xfId="0" applyNumberFormat="1" applyFont="1" applyFill="1" applyBorder="1" applyAlignment="1">
      <alignment horizontal="center" vertical="center"/>
    </xf>
    <xf numFmtId="164" fontId="21" fillId="0" borderId="5" xfId="0" applyNumberFormat="1" applyFont="1" applyBorder="1" applyAlignment="1">
      <alignment horizontal="center" vertical="center"/>
    </xf>
    <xf numFmtId="166" fontId="25" fillId="2" borderId="8" xfId="0" applyNumberFormat="1" applyFont="1" applyFill="1" applyBorder="1" applyAlignment="1">
      <alignment horizontal="center" vertical="center"/>
    </xf>
    <xf numFmtId="164" fontId="29" fillId="0" borderId="6" xfId="0" applyNumberFormat="1" applyFont="1" applyBorder="1" applyAlignment="1">
      <alignment horizontal="center" vertical="center"/>
    </xf>
    <xf numFmtId="164" fontId="29" fillId="0" borderId="0" xfId="0" applyNumberFormat="1" applyFont="1" applyAlignment="1">
      <alignment horizontal="center" vertical="center"/>
    </xf>
    <xf numFmtId="166" fontId="26" fillId="2" borderId="11" xfId="0" applyNumberFormat="1" applyFont="1" applyFill="1" applyBorder="1" applyAlignment="1">
      <alignment horizontal="center" vertical="center"/>
    </xf>
    <xf numFmtId="166" fontId="26" fillId="0" borderId="0" xfId="0" applyNumberFormat="1" applyFont="1" applyAlignment="1">
      <alignment horizontal="center" vertical="center"/>
    </xf>
    <xf numFmtId="164" fontId="21" fillId="0" borderId="0" xfId="0" applyNumberFormat="1" applyFont="1" applyAlignment="1">
      <alignment horizontal="center" vertical="center"/>
    </xf>
    <xf numFmtId="0" fontId="26" fillId="0" borderId="0" xfId="0" applyFont="1" applyAlignment="1">
      <alignment vertical="center" wrapText="1"/>
    </xf>
    <xf numFmtId="167" fontId="26" fillId="2" borderId="0" xfId="0" applyNumberFormat="1" applyFont="1" applyFill="1" applyAlignment="1">
      <alignment horizontal="center" vertical="center"/>
    </xf>
    <xf numFmtId="10" fontId="26" fillId="0" borderId="0" xfId="0" applyNumberFormat="1" applyFont="1" applyAlignment="1">
      <alignment horizontal="center" vertical="center"/>
    </xf>
    <xf numFmtId="167" fontId="26" fillId="3" borderId="0" xfId="0" applyNumberFormat="1" applyFont="1" applyFill="1" applyAlignment="1">
      <alignment horizontal="center" vertical="center"/>
    </xf>
    <xf numFmtId="0" fontId="21" fillId="0" borderId="0" xfId="0" applyFont="1" applyAlignment="1">
      <alignment vertical="center"/>
    </xf>
    <xf numFmtId="164" fontId="26" fillId="0" borderId="0" xfId="0" applyNumberFormat="1" applyFont="1" applyAlignment="1">
      <alignment horizontal="center" vertical="center"/>
    </xf>
    <xf numFmtId="0" fontId="28" fillId="0" borderId="0" xfId="0" applyFont="1" applyAlignment="1">
      <alignment vertical="center"/>
    </xf>
    <xf numFmtId="0" fontId="23" fillId="0" borderId="0" xfId="0" applyFont="1" applyAlignment="1">
      <alignment vertical="center"/>
    </xf>
    <xf numFmtId="0" fontId="32" fillId="0" borderId="0" xfId="0" applyFont="1" applyAlignment="1">
      <alignment vertical="center"/>
    </xf>
    <xf numFmtId="167" fontId="26" fillId="2" borderId="11" xfId="0" applyNumberFormat="1" applyFont="1" applyFill="1" applyBorder="1" applyAlignment="1">
      <alignment horizontal="center" vertical="center"/>
    </xf>
    <xf numFmtId="0" fontId="26" fillId="3" borderId="0" xfId="0" applyFont="1" applyFill="1" applyAlignment="1">
      <alignment horizontal="left" vertical="center" wrapText="1"/>
    </xf>
    <xf numFmtId="0" fontId="9" fillId="0" borderId="14" xfId="0" applyFont="1" applyBorder="1" applyAlignment="1">
      <alignment horizontal="right"/>
    </xf>
    <xf numFmtId="0" fontId="9" fillId="0" borderId="15" xfId="0" applyFont="1" applyBorder="1" applyAlignment="1">
      <alignment horizontal="right"/>
    </xf>
    <xf numFmtId="0" fontId="9" fillId="0" borderId="16" xfId="0" applyFont="1" applyBorder="1" applyAlignment="1">
      <alignment horizontal="right"/>
    </xf>
    <xf numFmtId="169" fontId="20" fillId="0" borderId="0" xfId="0" applyNumberFormat="1" applyFont="1" applyAlignment="1">
      <alignment vertical="center"/>
    </xf>
    <xf numFmtId="0" fontId="25" fillId="4" borderId="18" xfId="0" applyFont="1" applyFill="1" applyBorder="1" applyAlignment="1" applyProtection="1">
      <alignment horizontal="center" vertical="center"/>
      <protection locked="0"/>
    </xf>
    <xf numFmtId="0" fontId="25" fillId="4" borderId="19" xfId="0" applyFont="1" applyFill="1" applyBorder="1" applyAlignment="1" applyProtection="1">
      <alignment horizontal="center" vertical="center"/>
      <protection locked="0"/>
    </xf>
    <xf numFmtId="1" fontId="20" fillId="4" borderId="20" xfId="0" quotePrefix="1" applyNumberFormat="1" applyFont="1" applyFill="1" applyBorder="1" applyAlignment="1" applyProtection="1">
      <alignment horizontal="center" vertical="center"/>
      <protection locked="0"/>
    </xf>
    <xf numFmtId="164" fontId="33" fillId="0" borderId="4" xfId="0" applyNumberFormat="1" applyFont="1" applyBorder="1" applyAlignment="1">
      <alignment horizontal="center" vertical="center"/>
    </xf>
    <xf numFmtId="0" fontId="33" fillId="0" borderId="0" xfId="0" applyFont="1" applyAlignment="1">
      <alignment horizontal="center" vertical="center"/>
    </xf>
    <xf numFmtId="164" fontId="33" fillId="0" borderId="5" xfId="0" applyNumberFormat="1" applyFont="1" applyBorder="1" applyAlignment="1">
      <alignment horizontal="center" vertical="center"/>
    </xf>
    <xf numFmtId="0" fontId="22" fillId="0" borderId="0" xfId="0" applyFont="1" applyAlignment="1">
      <alignment horizontal="center"/>
    </xf>
    <xf numFmtId="0" fontId="22" fillId="0" borderId="0" xfId="0" applyFont="1"/>
    <xf numFmtId="0" fontId="26" fillId="0" borderId="0" xfId="0" applyFont="1" applyAlignment="1">
      <alignment wrapText="1"/>
    </xf>
    <xf numFmtId="0" fontId="20" fillId="0" borderId="0" xfId="0" applyFont="1" applyAlignment="1">
      <alignment vertical="top" wrapText="1"/>
    </xf>
    <xf numFmtId="0" fontId="33" fillId="7" borderId="0" xfId="0" applyFont="1" applyFill="1" applyAlignment="1">
      <alignment horizontal="center" vertical="center"/>
    </xf>
    <xf numFmtId="164" fontId="11" fillId="4" borderId="4" xfId="0" applyNumberFormat="1" applyFont="1" applyFill="1" applyBorder="1" applyAlignment="1" applyProtection="1">
      <alignment horizontal="center" vertical="center"/>
      <protection locked="0"/>
    </xf>
    <xf numFmtId="0" fontId="9" fillId="0" borderId="0" xfId="0" applyFont="1" applyAlignment="1">
      <alignment horizontal="right"/>
    </xf>
    <xf numFmtId="167" fontId="26" fillId="9" borderId="0" xfId="0" applyNumberFormat="1" applyFont="1" applyFill="1" applyAlignment="1">
      <alignment horizontal="center" vertical="center"/>
    </xf>
    <xf numFmtId="0" fontId="25" fillId="3" borderId="21" xfId="0" applyFont="1" applyFill="1" applyBorder="1" applyAlignment="1">
      <alignment vertical="center"/>
    </xf>
    <xf numFmtId="0" fontId="21" fillId="3" borderId="22" xfId="0" applyFont="1" applyFill="1" applyBorder="1" applyAlignment="1">
      <alignment vertical="center"/>
    </xf>
    <xf numFmtId="0" fontId="20" fillId="0" borderId="21" xfId="0" applyFont="1" applyBorder="1" applyAlignment="1">
      <alignment vertical="center"/>
    </xf>
    <xf numFmtId="0" fontId="25" fillId="0" borderId="22" xfId="0" applyFont="1" applyBorder="1"/>
    <xf numFmtId="0" fontId="21" fillId="0" borderId="22" xfId="0" applyFont="1" applyBorder="1" applyAlignment="1">
      <alignment horizontal="center"/>
    </xf>
    <xf numFmtId="0" fontId="21" fillId="0" borderId="22" xfId="0" applyFont="1" applyBorder="1"/>
    <xf numFmtId="0" fontId="20" fillId="0" borderId="23" xfId="0" applyFont="1" applyBorder="1" applyAlignment="1">
      <alignment vertical="center"/>
    </xf>
    <xf numFmtId="0" fontId="30" fillId="0" borderId="24" xfId="0" applyFont="1" applyBorder="1" applyAlignment="1">
      <alignment vertical="center"/>
    </xf>
    <xf numFmtId="0" fontId="25" fillId="0" borderId="24" xfId="0" applyFont="1" applyBorder="1" applyAlignment="1">
      <alignment horizontal="center" vertical="center"/>
    </xf>
    <xf numFmtId="0" fontId="25" fillId="0" borderId="25" xfId="0" applyFont="1" applyBorder="1"/>
    <xf numFmtId="0" fontId="17" fillId="0" borderId="21" xfId="0" applyFont="1" applyBorder="1"/>
    <xf numFmtId="0" fontId="17" fillId="0" borderId="22" xfId="0" applyFont="1" applyBorder="1"/>
    <xf numFmtId="0" fontId="17" fillId="0" borderId="23" xfId="0" applyFont="1" applyBorder="1"/>
    <xf numFmtId="0" fontId="17" fillId="0" borderId="24" xfId="0" applyFont="1" applyBorder="1"/>
    <xf numFmtId="43" fontId="17" fillId="0" borderId="24" xfId="0" applyNumberFormat="1" applyFont="1" applyBorder="1"/>
    <xf numFmtId="0" fontId="17" fillId="0" borderId="25" xfId="0" applyFont="1" applyBorder="1"/>
    <xf numFmtId="0" fontId="3" fillId="7" borderId="0" xfId="0" applyFont="1" applyFill="1" applyAlignment="1">
      <alignment vertical="center"/>
    </xf>
    <xf numFmtId="0" fontId="4" fillId="7" borderId="0" xfId="0" applyFont="1" applyFill="1" applyAlignment="1">
      <alignment vertical="center" wrapText="1"/>
    </xf>
    <xf numFmtId="0" fontId="0" fillId="7" borderId="0" xfId="0" applyFill="1" applyAlignment="1">
      <alignment vertical="center" wrapText="1"/>
    </xf>
    <xf numFmtId="0" fontId="7" fillId="7" borderId="0" xfId="0" applyFont="1" applyFill="1" applyAlignment="1">
      <alignment vertical="center"/>
    </xf>
    <xf numFmtId="0" fontId="21" fillId="0" borderId="0" xfId="0" applyFont="1" applyAlignment="1">
      <alignment horizontal="center"/>
    </xf>
    <xf numFmtId="0" fontId="21" fillId="0" borderId="0" xfId="0" applyFont="1"/>
    <xf numFmtId="164" fontId="11" fillId="2" borderId="5" xfId="0" applyNumberFormat="1" applyFont="1" applyFill="1" applyBorder="1" applyAlignment="1">
      <alignment horizontal="center" vertical="center"/>
    </xf>
    <xf numFmtId="164" fontId="11" fillId="2" borderId="4" xfId="0" applyNumberFormat="1" applyFont="1" applyFill="1" applyBorder="1" applyAlignment="1">
      <alignment horizontal="center" vertical="center"/>
    </xf>
    <xf numFmtId="0" fontId="11" fillId="0" borderId="0" xfId="0" applyFont="1" applyAlignment="1">
      <alignment vertical="center"/>
    </xf>
    <xf numFmtId="167" fontId="26" fillId="11" borderId="12" xfId="0" applyNumberFormat="1" applyFont="1" applyFill="1" applyBorder="1" applyAlignment="1">
      <alignment horizontal="center" vertical="center"/>
    </xf>
    <xf numFmtId="0" fontId="3" fillId="7" borderId="27" xfId="0" applyFont="1" applyFill="1" applyBorder="1" applyAlignment="1">
      <alignment vertical="center"/>
    </xf>
    <xf numFmtId="0" fontId="7" fillId="7" borderId="28" xfId="0" applyFont="1" applyFill="1" applyBorder="1" applyAlignment="1">
      <alignment vertical="center"/>
    </xf>
    <xf numFmtId="0" fontId="25" fillId="3" borderId="27" xfId="0" applyFont="1" applyFill="1" applyBorder="1" applyAlignment="1">
      <alignment vertical="center"/>
    </xf>
    <xf numFmtId="0" fontId="7" fillId="3" borderId="28" xfId="0" applyFont="1" applyFill="1" applyBorder="1" applyAlignment="1">
      <alignment vertical="center"/>
    </xf>
    <xf numFmtId="0" fontId="20" fillId="0" borderId="27" xfId="0" applyFont="1" applyBorder="1" applyAlignment="1">
      <alignment vertical="center"/>
    </xf>
    <xf numFmtId="0" fontId="9" fillId="0" borderId="28" xfId="0" applyFont="1" applyBorder="1"/>
    <xf numFmtId="0" fontId="8" fillId="0" borderId="27" xfId="0" applyFont="1" applyBorder="1" applyAlignment="1">
      <alignment vertical="center"/>
    </xf>
    <xf numFmtId="0" fontId="8" fillId="0" borderId="29" xfId="0" applyFont="1" applyBorder="1" applyAlignment="1">
      <alignment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0" xfId="0" applyFont="1" applyBorder="1"/>
    <xf numFmtId="0" fontId="9" fillId="0" borderId="31" xfId="0" applyFont="1" applyBorder="1"/>
    <xf numFmtId="0" fontId="3" fillId="8" borderId="32" xfId="0" applyFont="1" applyFill="1" applyBorder="1" applyAlignment="1">
      <alignment vertical="center"/>
    </xf>
    <xf numFmtId="0" fontId="4" fillId="8" borderId="33" xfId="0" applyFont="1" applyFill="1" applyBorder="1" applyAlignment="1">
      <alignment vertical="center"/>
    </xf>
    <xf numFmtId="0" fontId="4" fillId="8" borderId="34" xfId="0" applyFont="1" applyFill="1" applyBorder="1" applyAlignment="1">
      <alignment vertical="center"/>
    </xf>
    <xf numFmtId="0" fontId="3" fillId="10" borderId="35" xfId="0" applyFont="1" applyFill="1" applyBorder="1" applyAlignment="1">
      <alignment vertical="center"/>
    </xf>
    <xf numFmtId="0" fontId="4" fillId="10" borderId="26" xfId="0" applyFont="1" applyFill="1" applyBorder="1" applyAlignment="1">
      <alignment vertical="center"/>
    </xf>
    <xf numFmtId="0" fontId="7" fillId="10" borderId="36" xfId="0" applyFont="1" applyFill="1" applyBorder="1" applyAlignment="1">
      <alignment vertical="center"/>
    </xf>
    <xf numFmtId="0" fontId="3" fillId="8" borderId="35" xfId="0" applyFont="1" applyFill="1" applyBorder="1" applyAlignment="1">
      <alignment vertical="center"/>
    </xf>
    <xf numFmtId="0" fontId="4" fillId="8" borderId="26" xfId="0" applyFont="1" applyFill="1" applyBorder="1" applyAlignment="1">
      <alignment vertical="center"/>
    </xf>
    <xf numFmtId="0" fontId="4" fillId="8" borderId="36" xfId="0" applyFont="1" applyFill="1" applyBorder="1" applyAlignment="1">
      <alignment vertical="center"/>
    </xf>
    <xf numFmtId="0" fontId="34" fillId="3" borderId="0" xfId="0" applyFont="1" applyFill="1" applyAlignment="1">
      <alignment vertical="center" wrapText="1"/>
    </xf>
    <xf numFmtId="164" fontId="11" fillId="4" borderId="5" xfId="0" applyNumberFormat="1" applyFont="1" applyFill="1" applyBorder="1" applyAlignment="1" applyProtection="1">
      <alignment horizontal="center" vertical="center"/>
      <protection locked="0"/>
    </xf>
    <xf numFmtId="164" fontId="41" fillId="0" borderId="0" xfId="0" applyNumberFormat="1" applyFont="1" applyAlignment="1">
      <alignment horizontal="center" vertical="center"/>
    </xf>
    <xf numFmtId="166" fontId="41" fillId="0" borderId="0" xfId="0" applyNumberFormat="1"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167" fontId="26" fillId="12" borderId="0" xfId="0" applyNumberFormat="1" applyFont="1" applyFill="1" applyAlignment="1">
      <alignment horizontal="center" vertical="center"/>
    </xf>
    <xf numFmtId="164" fontId="43" fillId="0" borderId="0" xfId="0" applyNumberFormat="1" applyFont="1" applyAlignment="1">
      <alignment horizontal="center" vertical="center"/>
    </xf>
    <xf numFmtId="164" fontId="26" fillId="11" borderId="11" xfId="0" applyNumberFormat="1" applyFont="1" applyFill="1" applyBorder="1" applyAlignment="1">
      <alignment horizontal="center" vertical="center"/>
    </xf>
    <xf numFmtId="166" fontId="3" fillId="0" borderId="0" xfId="0" applyNumberFormat="1" applyFont="1" applyAlignment="1">
      <alignment horizontal="center" vertical="center"/>
    </xf>
    <xf numFmtId="166" fontId="3" fillId="0" borderId="0" xfId="0" applyNumberFormat="1" applyFont="1"/>
    <xf numFmtId="166" fontId="38" fillId="7" borderId="0" xfId="0" applyNumberFormat="1" applyFont="1" applyFill="1" applyAlignment="1">
      <alignment horizontal="left" vertical="center" wrapText="1"/>
    </xf>
    <xf numFmtId="164" fontId="25" fillId="11" borderId="5" xfId="0" applyNumberFormat="1" applyFont="1" applyFill="1" applyBorder="1" applyAlignment="1">
      <alignment horizontal="center" vertical="center"/>
    </xf>
    <xf numFmtId="9" fontId="25" fillId="11" borderId="4" xfId="0" applyNumberFormat="1" applyFont="1" applyFill="1" applyBorder="1" applyAlignment="1">
      <alignment horizontal="center" vertical="center"/>
    </xf>
    <xf numFmtId="164" fontId="11" fillId="11" borderId="5" xfId="0" applyNumberFormat="1" applyFont="1" applyFill="1" applyBorder="1" applyAlignment="1">
      <alignment horizontal="center" vertical="center"/>
    </xf>
    <xf numFmtId="9" fontId="25" fillId="0" borderId="0" xfId="2" applyFont="1" applyFill="1" applyBorder="1" applyAlignment="1" applyProtection="1">
      <alignment horizontal="center" vertical="center"/>
    </xf>
    <xf numFmtId="0" fontId="9" fillId="0" borderId="21" xfId="0" applyFont="1" applyBorder="1"/>
    <xf numFmtId="0" fontId="9" fillId="0" borderId="0" xfId="0" applyFont="1" applyAlignment="1">
      <alignment vertical="center"/>
    </xf>
    <xf numFmtId="0" fontId="9" fillId="0" borderId="22" xfId="0" applyFont="1" applyBorder="1"/>
    <xf numFmtId="168" fontId="9" fillId="0" borderId="0" xfId="0" applyNumberFormat="1" applyFont="1" applyAlignment="1">
      <alignment vertical="center"/>
    </xf>
    <xf numFmtId="0" fontId="9" fillId="0" borderId="21" xfId="0" applyFont="1" applyBorder="1" applyAlignment="1">
      <alignment vertical="center"/>
    </xf>
    <xf numFmtId="168" fontId="11" fillId="2" borderId="0" xfId="0" applyNumberFormat="1" applyFont="1" applyFill="1" applyAlignment="1">
      <alignment horizontal="center" vertical="center"/>
    </xf>
    <xf numFmtId="0" fontId="9" fillId="0" borderId="22" xfId="0" applyFont="1" applyBorder="1" applyAlignment="1">
      <alignment vertical="center"/>
    </xf>
    <xf numFmtId="0" fontId="9" fillId="0" borderId="21" xfId="0" applyFont="1" applyBorder="1" applyAlignment="1">
      <alignment horizontal="center"/>
    </xf>
    <xf numFmtId="0" fontId="9" fillId="0" borderId="0" xfId="0" applyFont="1" applyAlignment="1">
      <alignment horizontal="center" vertical="center"/>
    </xf>
    <xf numFmtId="168" fontId="11" fillId="0" borderId="0" xfId="0" applyNumberFormat="1" applyFont="1" applyAlignment="1">
      <alignment horizontal="center" vertical="center"/>
    </xf>
    <xf numFmtId="0" fontId="11" fillId="0" borderId="0" xfId="0" applyFont="1" applyAlignment="1">
      <alignment horizontal="right" vertical="center"/>
    </xf>
    <xf numFmtId="9" fontId="11" fillId="2" borderId="0" xfId="0" applyNumberFormat="1" applyFont="1" applyFill="1" applyAlignment="1">
      <alignment horizontal="center" vertical="center"/>
    </xf>
    <xf numFmtId="0" fontId="45" fillId="0" borderId="0" xfId="0" applyFont="1" applyAlignment="1">
      <alignment horizontal="center" vertical="center"/>
    </xf>
    <xf numFmtId="0" fontId="23" fillId="0" borderId="0" xfId="0" applyFont="1" applyAlignment="1">
      <alignment horizontal="right" vertical="center"/>
    </xf>
    <xf numFmtId="41" fontId="9" fillId="4" borderId="0" xfId="1" applyNumberFormat="1" applyFont="1" applyFill="1" applyBorder="1" applyAlignment="1" applyProtection="1">
      <alignment horizontal="center" vertical="center"/>
      <protection locked="0"/>
    </xf>
    <xf numFmtId="41" fontId="9" fillId="2" borderId="0" xfId="0" applyNumberFormat="1" applyFont="1" applyFill="1" applyAlignment="1">
      <alignment horizontal="center" vertical="center"/>
    </xf>
    <xf numFmtId="41" fontId="21" fillId="5" borderId="0" xfId="0" applyNumberFormat="1" applyFont="1" applyFill="1" applyAlignment="1">
      <alignment horizontal="center" vertical="center"/>
    </xf>
    <xf numFmtId="0" fontId="9" fillId="0" borderId="0" xfId="0" applyFont="1" applyAlignment="1">
      <alignment horizontal="left" vertical="center"/>
    </xf>
    <xf numFmtId="0" fontId="9" fillId="0" borderId="22" xfId="0" applyFont="1" applyBorder="1" applyAlignment="1">
      <alignment horizontal="left"/>
    </xf>
    <xf numFmtId="0" fontId="46" fillId="0" borderId="22" xfId="0" applyFont="1" applyBorder="1"/>
    <xf numFmtId="0" fontId="45" fillId="0" borderId="0" xfId="0" applyFont="1" applyAlignment="1">
      <alignment vertical="center"/>
    </xf>
    <xf numFmtId="41" fontId="9" fillId="0" borderId="0" xfId="0" applyNumberFormat="1" applyFont="1" applyAlignment="1">
      <alignment horizontal="center" vertical="center"/>
    </xf>
    <xf numFmtId="0" fontId="45" fillId="0" borderId="22" xfId="0" applyFont="1" applyBorder="1" applyAlignment="1">
      <alignment horizontal="center"/>
    </xf>
    <xf numFmtId="0" fontId="11" fillId="0" borderId="22" xfId="0" applyFont="1" applyBorder="1"/>
    <xf numFmtId="41" fontId="21" fillId="0" borderId="0" xfId="0" applyNumberFormat="1" applyFont="1" applyAlignment="1">
      <alignment horizontal="center" vertical="center"/>
    </xf>
    <xf numFmtId="0" fontId="11" fillId="4" borderId="0" xfId="0" applyFont="1" applyFill="1" applyAlignment="1" applyProtection="1">
      <alignment vertical="center"/>
      <protection locked="0"/>
    </xf>
    <xf numFmtId="41" fontId="9" fillId="0" borderId="0" xfId="0" applyNumberFormat="1" applyFont="1" applyAlignment="1" applyProtection="1">
      <alignment horizontal="center" vertical="center"/>
      <protection locked="0"/>
    </xf>
    <xf numFmtId="0" fontId="21" fillId="3" borderId="21" xfId="0" applyFont="1" applyFill="1" applyBorder="1" applyAlignment="1">
      <alignment horizontal="center" vertical="center" textRotation="180"/>
    </xf>
    <xf numFmtId="0" fontId="9" fillId="3" borderId="0" xfId="0" applyFont="1" applyFill="1" applyAlignment="1">
      <alignment horizontal="left" vertical="center"/>
    </xf>
    <xf numFmtId="41" fontId="23" fillId="2" borderId="0" xfId="0" applyNumberFormat="1" applyFont="1" applyFill="1" applyAlignment="1">
      <alignment horizontal="center" vertical="center"/>
    </xf>
    <xf numFmtId="41" fontId="47" fillId="0" borderId="0" xfId="0" applyNumberFormat="1" applyFont="1" applyAlignment="1">
      <alignment horizontal="center" vertical="center"/>
    </xf>
    <xf numFmtId="0" fontId="9" fillId="0" borderId="0" xfId="0" applyFont="1" applyAlignment="1">
      <alignment vertical="center" wrapText="1"/>
    </xf>
    <xf numFmtId="41" fontId="21" fillId="5" borderId="0" xfId="1" applyNumberFormat="1" applyFont="1" applyFill="1" applyBorder="1" applyAlignment="1" applyProtection="1">
      <alignment horizontal="center" vertical="center"/>
    </xf>
    <xf numFmtId="0" fontId="4" fillId="8" borderId="33" xfId="0" applyFont="1" applyFill="1" applyBorder="1" applyAlignment="1">
      <alignment horizontal="center" vertical="center"/>
    </xf>
    <xf numFmtId="0" fontId="38" fillId="7" borderId="0" xfId="0" applyFont="1" applyFill="1" applyAlignment="1">
      <alignment horizontal="left" vertical="center" wrapText="1"/>
    </xf>
    <xf numFmtId="164" fontId="11" fillId="11" borderId="4" xfId="0" applyNumberFormat="1" applyFont="1" applyFill="1" applyBorder="1" applyAlignment="1">
      <alignment horizontal="left" vertical="center"/>
    </xf>
    <xf numFmtId="164" fontId="25" fillId="11" borderId="4" xfId="0" applyNumberFormat="1" applyFont="1" applyFill="1" applyBorder="1" applyAlignment="1">
      <alignment horizontal="left" vertical="center"/>
    </xf>
    <xf numFmtId="164" fontId="25" fillId="0" borderId="4" xfId="0" applyNumberFormat="1" applyFont="1" applyBorder="1" applyAlignment="1">
      <alignment horizontal="center" vertical="center"/>
    </xf>
    <xf numFmtId="0" fontId="29" fillId="5" borderId="17" xfId="0" applyFont="1" applyFill="1" applyBorder="1" applyAlignment="1">
      <alignment horizontal="center" vertical="center"/>
    </xf>
    <xf numFmtId="166" fontId="11" fillId="2" borderId="0" xfId="0" applyNumberFormat="1" applyFont="1" applyFill="1" applyAlignment="1" applyProtection="1">
      <alignment horizontal="center" vertical="center"/>
      <protection locked="0"/>
    </xf>
    <xf numFmtId="0" fontId="29" fillId="5" borderId="7" xfId="0" applyFont="1" applyFill="1" applyBorder="1" applyAlignment="1">
      <alignment horizontal="center" vertical="center"/>
    </xf>
    <xf numFmtId="167" fontId="26" fillId="11" borderId="38" xfId="0" applyNumberFormat="1" applyFont="1" applyFill="1" applyBorder="1" applyAlignment="1">
      <alignment horizontal="center" vertical="center"/>
    </xf>
    <xf numFmtId="167" fontId="26" fillId="11" borderId="39" xfId="0" applyNumberFormat="1" applyFont="1" applyFill="1" applyBorder="1" applyAlignment="1">
      <alignment horizontal="center" vertical="center"/>
    </xf>
    <xf numFmtId="167" fontId="26" fillId="13" borderId="40" xfId="0" applyNumberFormat="1" applyFont="1" applyFill="1" applyBorder="1" applyAlignment="1">
      <alignment horizontal="center" vertical="center"/>
    </xf>
    <xf numFmtId="167" fontId="26" fillId="14" borderId="40" xfId="0" applyNumberFormat="1" applyFont="1" applyFill="1" applyBorder="1" applyAlignment="1">
      <alignment horizontal="center" vertical="center"/>
    </xf>
    <xf numFmtId="167" fontId="26" fillId="14" borderId="0" xfId="0" applyNumberFormat="1" applyFont="1" applyFill="1" applyAlignment="1">
      <alignment horizontal="center" vertical="center"/>
    </xf>
    <xf numFmtId="0" fontId="17" fillId="7" borderId="0" xfId="0" applyFont="1" applyFill="1" applyAlignment="1">
      <alignment horizontal="center"/>
    </xf>
    <xf numFmtId="0" fontId="17" fillId="7" borderId="0" xfId="0" applyFont="1" applyFill="1"/>
    <xf numFmtId="0" fontId="0" fillId="7" borderId="0" xfId="0" applyFill="1"/>
    <xf numFmtId="0" fontId="38" fillId="7" borderId="0" xfId="0" applyFont="1" applyFill="1" applyAlignment="1">
      <alignment vertical="center" wrapText="1"/>
    </xf>
    <xf numFmtId="0" fontId="38" fillId="7" borderId="41" xfId="0" applyFont="1" applyFill="1" applyBorder="1" applyAlignment="1">
      <alignment vertical="center" wrapText="1"/>
    </xf>
    <xf numFmtId="0" fontId="38" fillId="7" borderId="42" xfId="0" applyFont="1" applyFill="1" applyBorder="1" applyAlignment="1">
      <alignment vertical="center" wrapText="1"/>
    </xf>
    <xf numFmtId="0" fontId="0" fillId="7" borderId="42" xfId="0" applyFill="1" applyBorder="1"/>
    <xf numFmtId="0" fontId="0" fillId="7" borderId="43" xfId="0" applyFill="1" applyBorder="1"/>
    <xf numFmtId="0" fontId="0" fillId="7" borderId="21" xfId="0" applyFill="1" applyBorder="1"/>
    <xf numFmtId="0" fontId="0" fillId="7" borderId="22" xfId="0" applyFill="1" applyBorder="1"/>
    <xf numFmtId="0" fontId="38" fillId="7" borderId="21" xfId="0" applyFont="1" applyFill="1" applyBorder="1" applyAlignment="1">
      <alignment vertical="center" wrapText="1"/>
    </xf>
    <xf numFmtId="0" fontId="0" fillId="7" borderId="23" xfId="0" applyFill="1" applyBorder="1"/>
    <xf numFmtId="0" fontId="0" fillId="7" borderId="24" xfId="0" applyFill="1" applyBorder="1"/>
    <xf numFmtId="0" fontId="0" fillId="7" borderId="25" xfId="0" applyFill="1" applyBorder="1"/>
    <xf numFmtId="0" fontId="3" fillId="8" borderId="41" xfId="0" applyFont="1" applyFill="1" applyBorder="1" applyAlignment="1">
      <alignment vertical="center"/>
    </xf>
    <xf numFmtId="0" fontId="9" fillId="7" borderId="41" xfId="0" applyFont="1" applyFill="1" applyBorder="1"/>
    <xf numFmtId="0" fontId="9" fillId="7" borderId="42" xfId="0" applyFont="1" applyFill="1" applyBorder="1" applyAlignment="1">
      <alignment vertical="center"/>
    </xf>
    <xf numFmtId="0" fontId="9" fillId="7" borderId="43" xfId="0" applyFont="1" applyFill="1" applyBorder="1"/>
    <xf numFmtId="0" fontId="17" fillId="2" borderId="0" xfId="0" applyFont="1" applyFill="1" applyAlignment="1">
      <alignment horizontal="center" vertical="center" textRotation="180" wrapText="1"/>
    </xf>
    <xf numFmtId="41" fontId="17" fillId="0" borderId="0" xfId="0" applyNumberFormat="1" applyFont="1" applyAlignment="1">
      <alignment horizontal="center"/>
    </xf>
    <xf numFmtId="41" fontId="17" fillId="0" borderId="0" xfId="0" applyNumberFormat="1" applyFont="1"/>
    <xf numFmtId="166" fontId="11" fillId="0" borderId="0" xfId="0" applyNumberFormat="1" applyFont="1" applyAlignment="1" applyProtection="1">
      <alignment horizontal="center" vertical="center"/>
      <protection locked="0"/>
    </xf>
    <xf numFmtId="41" fontId="23" fillId="0" borderId="0" xfId="0" applyNumberFormat="1" applyFont="1" applyAlignment="1">
      <alignment horizontal="center" vertical="center"/>
    </xf>
    <xf numFmtId="41" fontId="21" fillId="0" borderId="0" xfId="1" applyNumberFormat="1" applyFont="1" applyFill="1" applyBorder="1" applyAlignment="1" applyProtection="1">
      <alignment horizontal="center" vertical="center"/>
    </xf>
    <xf numFmtId="0" fontId="51" fillId="0" borderId="0" xfId="0" applyFont="1" applyAlignment="1">
      <alignment vertical="center"/>
    </xf>
    <xf numFmtId="0" fontId="52" fillId="7" borderId="0" xfId="0" applyFont="1" applyFill="1"/>
    <xf numFmtId="0" fontId="51" fillId="0" borderId="27" xfId="0" applyFont="1" applyBorder="1" applyAlignment="1">
      <alignment vertical="center"/>
    </xf>
    <xf numFmtId="0" fontId="51" fillId="0" borderId="0" xfId="0" applyFont="1"/>
    <xf numFmtId="0" fontId="25" fillId="0" borderId="0" xfId="0" applyFont="1" applyAlignment="1">
      <alignment vertical="center" wrapText="1"/>
    </xf>
    <xf numFmtId="0" fontId="51" fillId="0" borderId="21" xfId="0" applyFont="1" applyBorder="1" applyAlignment="1">
      <alignment vertical="center"/>
    </xf>
    <xf numFmtId="0" fontId="3" fillId="0" borderId="22" xfId="0" applyFont="1" applyBorder="1"/>
    <xf numFmtId="0" fontId="25" fillId="0" borderId="24" xfId="0" applyFont="1" applyBorder="1" applyAlignment="1">
      <alignment vertical="center" wrapText="1"/>
    </xf>
    <xf numFmtId="167" fontId="26" fillId="11" borderId="44" xfId="0" applyNumberFormat="1" applyFont="1" applyFill="1" applyBorder="1" applyAlignment="1">
      <alignment horizontal="center" vertical="center"/>
    </xf>
    <xf numFmtId="167" fontId="26" fillId="2" borderId="44" xfId="0" applyNumberFormat="1" applyFont="1" applyFill="1" applyBorder="1" applyAlignment="1">
      <alignment horizontal="center" vertical="center"/>
    </xf>
    <xf numFmtId="0" fontId="13" fillId="0" borderId="0" xfId="0" applyFont="1" applyAlignment="1">
      <alignment vertical="center"/>
    </xf>
    <xf numFmtId="43" fontId="17" fillId="0" borderId="0" xfId="0" applyNumberFormat="1" applyFont="1" applyAlignment="1">
      <alignment horizontal="center"/>
    </xf>
    <xf numFmtId="0" fontId="51" fillId="0" borderId="29" xfId="0" applyFont="1" applyBorder="1" applyAlignment="1">
      <alignment vertical="center"/>
    </xf>
    <xf numFmtId="164" fontId="25" fillId="0" borderId="7" xfId="0" applyNumberFormat="1" applyFont="1" applyBorder="1" applyAlignment="1">
      <alignment horizontal="center" vertical="center"/>
    </xf>
    <xf numFmtId="164" fontId="25" fillId="0" borderId="5" xfId="0" applyNumberFormat="1" applyFont="1" applyBorder="1" applyAlignment="1">
      <alignment horizontal="center" vertical="center"/>
    </xf>
    <xf numFmtId="9" fontId="25" fillId="0" borderId="4" xfId="0" applyNumberFormat="1" applyFont="1" applyBorder="1" applyAlignment="1">
      <alignment horizontal="center" vertical="center"/>
    </xf>
    <xf numFmtId="166" fontId="25" fillId="4" borderId="13" xfId="0" applyNumberFormat="1" applyFont="1" applyFill="1" applyBorder="1" applyAlignment="1" applyProtection="1">
      <alignment horizontal="center" vertical="center"/>
      <protection locked="0"/>
    </xf>
    <xf numFmtId="0" fontId="41" fillId="0" borderId="21" xfId="0" applyFont="1" applyBorder="1" applyAlignment="1">
      <alignment vertical="center"/>
    </xf>
    <xf numFmtId="0" fontId="53" fillId="0" borderId="0" xfId="0" applyFont="1"/>
    <xf numFmtId="14" fontId="53" fillId="0" borderId="0" xfId="0" applyNumberFormat="1" applyFont="1"/>
    <xf numFmtId="164" fontId="25" fillId="2" borderId="3" xfId="0" applyNumberFormat="1" applyFont="1" applyFill="1" applyBorder="1" applyAlignment="1">
      <alignment horizontal="center" vertical="center"/>
    </xf>
    <xf numFmtId="164" fontId="33" fillId="0" borderId="45" xfId="0" applyNumberFormat="1" applyFont="1" applyBorder="1" applyAlignment="1">
      <alignment horizontal="center" vertical="center"/>
    </xf>
    <xf numFmtId="170" fontId="9" fillId="2" borderId="0" xfId="0" applyNumberFormat="1" applyFont="1" applyFill="1" applyAlignment="1">
      <alignment horizontal="center" vertical="center"/>
    </xf>
    <xf numFmtId="170" fontId="9" fillId="0" borderId="0" xfId="0" applyNumberFormat="1" applyFont="1" applyAlignment="1">
      <alignment horizontal="center" vertical="center"/>
    </xf>
    <xf numFmtId="9" fontId="26" fillId="0" borderId="0" xfId="0" applyNumberFormat="1" applyFont="1" applyAlignment="1">
      <alignment vertical="center"/>
    </xf>
    <xf numFmtId="166" fontId="26" fillId="0" borderId="0" xfId="0" applyNumberFormat="1" applyFont="1" applyAlignment="1">
      <alignment vertical="center"/>
    </xf>
    <xf numFmtId="0" fontId="33" fillId="7" borderId="0" xfId="0" applyFont="1" applyFill="1" applyAlignment="1">
      <alignment vertical="center"/>
    </xf>
    <xf numFmtId="164" fontId="33" fillId="7" borderId="45" xfId="0" applyNumberFormat="1" applyFont="1" applyFill="1" applyBorder="1" applyAlignment="1">
      <alignment horizontal="center" vertical="center"/>
    </xf>
    <xf numFmtId="0" fontId="29" fillId="6" borderId="0" xfId="0" applyFont="1" applyFill="1" applyAlignment="1" applyProtection="1">
      <alignment horizontal="center" vertical="center"/>
      <protection locked="0"/>
    </xf>
    <xf numFmtId="166" fontId="11" fillId="4" borderId="5" xfId="0" applyNumberFormat="1" applyFont="1" applyFill="1" applyBorder="1" applyAlignment="1" applyProtection="1">
      <alignment horizontal="center" vertical="center"/>
      <protection locked="0"/>
    </xf>
    <xf numFmtId="0" fontId="4" fillId="8" borderId="26" xfId="0" applyFont="1" applyFill="1" applyBorder="1" applyAlignment="1">
      <alignment vertical="center" wrapText="1"/>
    </xf>
    <xf numFmtId="0" fontId="0" fillId="8" borderId="26" xfId="0" applyFill="1" applyBorder="1" applyAlignment="1">
      <alignment vertical="center" wrapText="1"/>
    </xf>
    <xf numFmtId="0" fontId="26" fillId="0" borderId="0" xfId="0" applyFont="1" applyAlignment="1">
      <alignment horizontal="left" vertical="top" wrapText="1"/>
    </xf>
    <xf numFmtId="0" fontId="20" fillId="0" borderId="0" xfId="0" applyFont="1" applyAlignment="1">
      <alignment horizontal="left" vertical="top" wrapText="1"/>
    </xf>
    <xf numFmtId="0" fontId="17" fillId="2" borderId="0" xfId="0" applyFont="1" applyFill="1" applyAlignment="1">
      <alignment horizontal="center" vertical="center" textRotation="180" wrapText="1"/>
    </xf>
    <xf numFmtId="0" fontId="21" fillId="10" borderId="27" xfId="0" applyFont="1" applyFill="1" applyBorder="1" applyAlignment="1">
      <alignment horizontal="center" vertical="center" textRotation="180"/>
    </xf>
    <xf numFmtId="0" fontId="17" fillId="2" borderId="0" xfId="0" applyFont="1" applyFill="1" applyAlignment="1">
      <alignment horizontal="center" vertical="center" textRotation="180"/>
    </xf>
    <xf numFmtId="0" fontId="4" fillId="10" borderId="26" xfId="0" applyFont="1" applyFill="1" applyBorder="1" applyAlignment="1">
      <alignment vertical="center" wrapText="1"/>
    </xf>
    <xf numFmtId="0" fontId="9" fillId="10" borderId="26" xfId="0" applyFont="1" applyFill="1" applyBorder="1" applyAlignment="1">
      <alignment vertical="center"/>
    </xf>
    <xf numFmtId="0" fontId="9" fillId="2" borderId="0" xfId="0" applyFont="1" applyFill="1" applyAlignment="1">
      <alignment horizontal="left" vertical="center"/>
    </xf>
    <xf numFmtId="0" fontId="1" fillId="0" borderId="0" xfId="0" applyFont="1" applyAlignment="1">
      <alignment vertical="center"/>
    </xf>
    <xf numFmtId="0" fontId="21" fillId="10" borderId="21" xfId="0" applyFont="1" applyFill="1" applyBorder="1" applyAlignment="1">
      <alignment horizontal="center" vertical="center" textRotation="180"/>
    </xf>
    <xf numFmtId="0" fontId="21" fillId="10" borderId="0" xfId="0" applyFont="1" applyFill="1" applyAlignment="1">
      <alignment horizontal="center" vertical="center" textRotation="180"/>
    </xf>
    <xf numFmtId="0" fontId="51" fillId="2" borderId="0" xfId="0" applyFont="1" applyFill="1" applyAlignment="1">
      <alignment horizontal="center" vertical="center" textRotation="180" wrapText="1"/>
    </xf>
    <xf numFmtId="0" fontId="4" fillId="8" borderId="33" xfId="0" applyFont="1" applyFill="1" applyBorder="1" applyAlignment="1">
      <alignment horizontal="center" vertical="center"/>
    </xf>
    <xf numFmtId="0" fontId="40" fillId="0" borderId="0" xfId="0" applyFont="1" applyAlignment="1">
      <alignment horizontal="center" vertical="center"/>
    </xf>
    <xf numFmtId="0" fontId="4" fillId="8" borderId="33" xfId="0" applyFont="1" applyFill="1" applyBorder="1" applyAlignment="1">
      <alignment vertical="center" wrapText="1"/>
    </xf>
    <xf numFmtId="0" fontId="0" fillId="8" borderId="33" xfId="0"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0" fontId="38" fillId="7" borderId="37" xfId="0" applyFont="1" applyFill="1" applyBorder="1" applyAlignment="1">
      <alignment horizontal="left" vertical="center" wrapText="1"/>
    </xf>
    <xf numFmtId="0" fontId="38" fillId="7" borderId="0" xfId="0" applyFont="1" applyFill="1" applyAlignment="1">
      <alignment horizontal="left" vertical="center" wrapText="1"/>
    </xf>
    <xf numFmtId="0" fontId="50" fillId="15" borderId="0" xfId="0" applyFont="1" applyFill="1" applyAlignment="1" applyProtection="1">
      <alignment horizontal="left" vertical="top"/>
      <protection locked="0"/>
    </xf>
    <xf numFmtId="0" fontId="39" fillId="7" borderId="0" xfId="0" applyFont="1" applyFill="1" applyAlignment="1">
      <alignment horizontal="left" vertical="center" wrapText="1"/>
    </xf>
    <xf numFmtId="0" fontId="4" fillId="8" borderId="42" xfId="0" applyFont="1" applyFill="1" applyBorder="1" applyAlignment="1">
      <alignment horizontal="left" vertical="center" wrapText="1"/>
    </xf>
    <xf numFmtId="0" fontId="4" fillId="8" borderId="43" xfId="0" applyFont="1" applyFill="1" applyBorder="1" applyAlignment="1">
      <alignment horizontal="left" vertical="center" wrapText="1"/>
    </xf>
    <xf numFmtId="0" fontId="49" fillId="15" borderId="0" xfId="0" applyFont="1" applyFill="1" applyAlignment="1">
      <alignment horizontal="left" vertical="center" wrapText="1"/>
    </xf>
  </cellXfs>
  <cellStyles count="85">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Normal" xfId="0" builtinId="0"/>
    <cellStyle name="Percent" xfId="2" builtinId="5"/>
  </cellStyles>
  <dxfs count="55">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ill>
        <patternFill>
          <bgColor indexed="10"/>
        </patternFill>
      </fill>
    </dxf>
    <dxf>
      <font>
        <condense val="0"/>
        <extend val="0"/>
        <color indexed="9"/>
      </font>
      <fill>
        <patternFill>
          <bgColor indexed="17"/>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0"/>
        </patternFill>
      </fill>
    </dxf>
    <dxf>
      <font>
        <color theme="0" tint="-0.24994659260841701"/>
      </font>
      <fill>
        <patternFill>
          <bgColor theme="0" tint="-0.24994659260841701"/>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51"/>
      </font>
      <fill>
        <patternFill>
          <bgColor indexed="63"/>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
      <fill>
        <patternFill>
          <bgColor indexed="10"/>
        </patternFill>
      </fill>
    </dxf>
    <dxf>
      <font>
        <condense val="0"/>
        <extend val="0"/>
        <color indexed="9"/>
      </font>
      <fill>
        <patternFill>
          <bgColor indexed="1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547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784411</xdr:colOff>
      <xdr:row>1</xdr:row>
      <xdr:rowOff>130661</xdr:rowOff>
    </xdr:from>
    <xdr:to>
      <xdr:col>12</xdr:col>
      <xdr:colOff>59766</xdr:colOff>
      <xdr:row>1</xdr:row>
      <xdr:rowOff>1075833</xdr:rowOff>
    </xdr:to>
    <xdr:pic>
      <xdr:nvPicPr>
        <xdr:cNvPr id="4" name="Picture 3" descr="pubpartnersreveresed.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343573"/>
          <a:ext cx="1748045" cy="943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773206</xdr:colOff>
      <xdr:row>1</xdr:row>
      <xdr:rowOff>121434</xdr:rowOff>
    </xdr:from>
    <xdr:to>
      <xdr:col>17</xdr:col>
      <xdr:colOff>589355</xdr:colOff>
      <xdr:row>1</xdr:row>
      <xdr:rowOff>1050096</xdr:rowOff>
    </xdr:to>
    <xdr:pic>
      <xdr:nvPicPr>
        <xdr:cNvPr id="4" name="Picture 3" descr="pubpartnersreveresed.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31588" y="334346"/>
          <a:ext cx="1709943" cy="934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717177</xdr:colOff>
      <xdr:row>1</xdr:row>
      <xdr:rowOff>194236</xdr:rowOff>
    </xdr:from>
    <xdr:to>
      <xdr:col>18</xdr:col>
      <xdr:colOff>19834</xdr:colOff>
      <xdr:row>1</xdr:row>
      <xdr:rowOff>1122898</xdr:rowOff>
    </xdr:to>
    <xdr:pic>
      <xdr:nvPicPr>
        <xdr:cNvPr id="3" name="Picture 2" descr="pubpartnersreveresed.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1853" y="407148"/>
          <a:ext cx="1775347" cy="9324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672354</xdr:colOff>
      <xdr:row>1</xdr:row>
      <xdr:rowOff>177390</xdr:rowOff>
    </xdr:from>
    <xdr:to>
      <xdr:col>18</xdr:col>
      <xdr:colOff>19834</xdr:colOff>
      <xdr:row>1</xdr:row>
      <xdr:rowOff>1126372</xdr:rowOff>
    </xdr:to>
    <xdr:pic>
      <xdr:nvPicPr>
        <xdr:cNvPr id="3" name="Picture 2" descr="pubpartnersreveresed.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7030" y="390302"/>
          <a:ext cx="1820170" cy="9451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239059</xdr:colOff>
      <xdr:row>1</xdr:row>
      <xdr:rowOff>164353</xdr:rowOff>
    </xdr:from>
    <xdr:to>
      <xdr:col>20</xdr:col>
      <xdr:colOff>284331</xdr:colOff>
      <xdr:row>1</xdr:row>
      <xdr:rowOff>168506</xdr:rowOff>
    </xdr:to>
    <xdr:pic>
      <xdr:nvPicPr>
        <xdr:cNvPr id="2" name="Picture 1" descr="pubpartnersreveresed.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85559" y="380253"/>
          <a:ext cx="1805492" cy="938187"/>
        </a:xfrm>
        <a:prstGeom prst="rect">
          <a:avLst/>
        </a:prstGeom>
      </xdr:spPr>
    </xdr:pic>
    <xdr:clientData/>
  </xdr:twoCellAnchor>
  <xdr:twoCellAnchor editAs="oneCell">
    <xdr:from>
      <xdr:col>17</xdr:col>
      <xdr:colOff>301626</xdr:colOff>
      <xdr:row>1</xdr:row>
      <xdr:rowOff>147171</xdr:rowOff>
    </xdr:from>
    <xdr:to>
      <xdr:col>20</xdr:col>
      <xdr:colOff>20808</xdr:colOff>
      <xdr:row>1</xdr:row>
      <xdr:rowOff>1088622</xdr:rowOff>
    </xdr:to>
    <xdr:pic>
      <xdr:nvPicPr>
        <xdr:cNvPr id="3" name="Picture 2" descr="pubpartnersreveresed.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61751" y="353546"/>
          <a:ext cx="1640692" cy="9338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pageSetUpPr fitToPage="1"/>
  </sheetPr>
  <dimension ref="A1:AA99"/>
  <sheetViews>
    <sheetView showGridLines="0" tabSelected="1" view="pageBreakPreview" zoomScale="85" zoomScaleNormal="85" zoomScaleSheetLayoutView="85" zoomScalePageLayoutView="85" workbookViewId="0">
      <selection activeCell="AF13" sqref="AF13"/>
    </sheetView>
  </sheetViews>
  <sheetFormatPr defaultColWidth="8.6328125" defaultRowHeight="14" x14ac:dyDescent="0.3"/>
  <cols>
    <col min="1" max="1" width="3.6328125" style="2" customWidth="1"/>
    <col min="2" max="2" width="3.54296875" style="2" customWidth="1"/>
    <col min="3" max="3" width="37.36328125" style="3" customWidth="1"/>
    <col min="4" max="4" width="1.54296875" style="3" customWidth="1"/>
    <col min="5" max="5" width="25.54296875" style="3" customWidth="1"/>
    <col min="6" max="6" width="10.54296875" style="3" customWidth="1"/>
    <col min="7" max="7" width="3.36328125" style="3" customWidth="1"/>
    <col min="8" max="8" width="25.54296875" style="5" customWidth="1"/>
    <col min="9" max="9" width="10.54296875" style="5" customWidth="1"/>
    <col min="10" max="10" width="1.54296875" style="5" customWidth="1"/>
    <col min="11" max="11" width="25.54296875" style="5" customWidth="1"/>
    <col min="12" max="12" width="10.54296875" style="5" customWidth="1"/>
    <col min="13" max="13" width="3.54296875" style="4" customWidth="1"/>
    <col min="14" max="14" width="7.36328125" style="4" hidden="1" customWidth="1"/>
    <col min="15" max="15" width="9.453125" style="2" hidden="1" customWidth="1"/>
    <col min="16" max="16" width="11.36328125" style="2" hidden="1" customWidth="1"/>
    <col min="17" max="17" width="16.54296875" style="2" hidden="1" customWidth="1"/>
    <col min="18" max="18" width="2.453125" style="2" hidden="1" customWidth="1"/>
    <col min="19" max="19" width="9.54296875" style="2" hidden="1" customWidth="1"/>
    <col min="20" max="20" width="16.453125" style="2" hidden="1" customWidth="1"/>
    <col min="21" max="27" width="9.36328125" style="2" hidden="1" customWidth="1"/>
    <col min="28" max="28" width="0.6328125" style="2" customWidth="1"/>
    <col min="29" max="16384" width="8.6328125" style="2"/>
  </cols>
  <sheetData>
    <row r="1" spans="1:27" s="8" customFormat="1" ht="17.149999999999999" customHeight="1" thickBot="1" x14ac:dyDescent="0.4">
      <c r="A1" s="35"/>
      <c r="B1" s="35"/>
      <c r="C1" s="35"/>
      <c r="D1" s="35"/>
      <c r="E1" s="35"/>
      <c r="F1" s="35"/>
      <c r="G1" s="35"/>
      <c r="H1" s="35"/>
      <c r="I1" s="35"/>
      <c r="J1" s="35"/>
      <c r="K1" s="35"/>
      <c r="L1" s="35"/>
      <c r="M1" s="35"/>
      <c r="N1" s="35"/>
      <c r="O1" s="35"/>
      <c r="P1" s="35"/>
      <c r="Q1" s="35"/>
      <c r="R1" s="35"/>
      <c r="S1" s="35"/>
      <c r="T1" s="35"/>
      <c r="U1" s="35"/>
      <c r="V1" s="35"/>
      <c r="W1" s="35"/>
      <c r="X1" s="35"/>
      <c r="Y1" s="35"/>
      <c r="Z1" s="35"/>
      <c r="AA1" s="35"/>
    </row>
    <row r="2" spans="1:27" s="8" customFormat="1" ht="98.15" customHeight="1" thickBot="1" x14ac:dyDescent="0.4">
      <c r="A2" s="35"/>
      <c r="B2" s="164"/>
      <c r="C2" s="284" t="s">
        <v>246</v>
      </c>
      <c r="D2" s="285"/>
      <c r="E2" s="285"/>
      <c r="F2" s="285"/>
      <c r="G2" s="285"/>
      <c r="H2" s="285"/>
      <c r="I2" s="285"/>
      <c r="J2" s="285"/>
      <c r="K2" s="285"/>
      <c r="L2" s="165"/>
      <c r="M2" s="166"/>
      <c r="N2" s="36"/>
      <c r="O2" s="36"/>
      <c r="P2" s="36"/>
      <c r="Q2" s="36"/>
      <c r="R2" s="37"/>
      <c r="S2" s="37"/>
      <c r="T2" s="37"/>
      <c r="U2" s="37"/>
      <c r="V2" s="37"/>
      <c r="W2" s="37"/>
      <c r="X2" s="37"/>
      <c r="Y2" s="37"/>
      <c r="Z2" s="37"/>
      <c r="AA2" s="37"/>
    </row>
    <row r="3" spans="1:27" s="35" customFormat="1" ht="12" customHeight="1" x14ac:dyDescent="0.3">
      <c r="B3" s="120"/>
      <c r="C3" s="42"/>
      <c r="D3" s="40"/>
      <c r="E3" s="114"/>
      <c r="F3" s="114"/>
      <c r="G3" s="114"/>
      <c r="H3" s="40"/>
      <c r="I3" s="40"/>
      <c r="J3" s="40"/>
      <c r="M3" s="121"/>
      <c r="N3" s="36"/>
      <c r="O3" s="36"/>
      <c r="P3" s="36"/>
      <c r="Q3" s="36"/>
      <c r="R3" s="37"/>
      <c r="S3" s="37"/>
      <c r="T3" s="37"/>
      <c r="U3" s="37"/>
      <c r="V3" s="37"/>
      <c r="W3" s="37"/>
      <c r="X3" s="37"/>
      <c r="Y3" s="37"/>
      <c r="Z3" s="37"/>
      <c r="AA3" s="37"/>
    </row>
    <row r="4" spans="1:27" ht="15" customHeight="1" thickBot="1" x14ac:dyDescent="0.35">
      <c r="A4" s="6"/>
      <c r="B4" s="122"/>
      <c r="C4" s="44" t="s">
        <v>247</v>
      </c>
      <c r="D4" s="45"/>
      <c r="E4" s="286" t="s">
        <v>415</v>
      </c>
      <c r="F4" s="286"/>
      <c r="G4" s="286"/>
      <c r="H4" s="2"/>
      <c r="I4" s="115"/>
      <c r="J4" s="47"/>
      <c r="K4" s="101" t="s">
        <v>400</v>
      </c>
      <c r="L4" s="43"/>
      <c r="M4" s="123"/>
      <c r="N4" s="1"/>
      <c r="O4" s="6"/>
      <c r="P4" s="6"/>
      <c r="Q4" s="272" t="s">
        <v>234</v>
      </c>
      <c r="R4" s="272">
        <v>3</v>
      </c>
      <c r="S4" s="272"/>
      <c r="T4" s="6" t="s">
        <v>275</v>
      </c>
      <c r="U4" s="6">
        <v>1</v>
      </c>
      <c r="V4" s="6" t="s">
        <v>237</v>
      </c>
      <c r="W4" s="6">
        <v>1</v>
      </c>
      <c r="X4" s="6" t="s">
        <v>2</v>
      </c>
      <c r="Y4" s="6" t="s">
        <v>2</v>
      </c>
      <c r="Z4" s="6" t="s">
        <v>2</v>
      </c>
    </row>
    <row r="5" spans="1:27" ht="15" customHeight="1" thickBot="1" x14ac:dyDescent="0.35">
      <c r="A5" s="6"/>
      <c r="B5" s="122"/>
      <c r="C5" s="117"/>
      <c r="D5" s="45"/>
      <c r="E5" s="286"/>
      <c r="F5" s="286"/>
      <c r="G5" s="286"/>
      <c r="H5" s="287"/>
      <c r="I5" s="287"/>
      <c r="J5" s="48"/>
      <c r="K5" s="102" t="s">
        <v>3</v>
      </c>
      <c r="L5" s="106" t="s">
        <v>2</v>
      </c>
      <c r="M5" s="123"/>
      <c r="N5" s="1"/>
      <c r="O5" s="6"/>
      <c r="P5" s="6"/>
      <c r="Q5" s="272" t="s">
        <v>235</v>
      </c>
      <c r="R5" s="272">
        <v>4</v>
      </c>
      <c r="S5" s="272"/>
      <c r="T5" s="6" t="s">
        <v>236</v>
      </c>
      <c r="U5" s="6">
        <v>2</v>
      </c>
      <c r="V5" s="6" t="s">
        <v>238</v>
      </c>
      <c r="W5" s="6">
        <v>2</v>
      </c>
      <c r="X5" s="6">
        <v>1</v>
      </c>
      <c r="Y5" s="6" t="s">
        <v>349</v>
      </c>
      <c r="Z5" s="2">
        <v>2024</v>
      </c>
      <c r="AA5" s="2">
        <f>X5</f>
        <v>1</v>
      </c>
    </row>
    <row r="6" spans="1:27" ht="15" customHeight="1" thickBot="1" x14ac:dyDescent="0.35">
      <c r="A6" s="6"/>
      <c r="B6" s="122"/>
      <c r="C6" s="44" t="s">
        <v>45</v>
      </c>
      <c r="D6" s="45"/>
      <c r="E6" s="286"/>
      <c r="F6" s="286"/>
      <c r="G6" s="286"/>
      <c r="H6" s="287"/>
      <c r="I6" s="287"/>
      <c r="J6" s="47"/>
      <c r="K6" s="103" t="s">
        <v>4</v>
      </c>
      <c r="L6" s="107" t="s">
        <v>2</v>
      </c>
      <c r="M6" s="123"/>
      <c r="N6" s="1"/>
      <c r="O6" s="6"/>
      <c r="P6" s="6"/>
      <c r="Q6" s="272" t="s">
        <v>172</v>
      </c>
      <c r="R6" s="272">
        <v>1</v>
      </c>
      <c r="S6" s="272"/>
      <c r="T6" s="6"/>
      <c r="U6" s="6"/>
      <c r="V6" s="6"/>
      <c r="W6" s="6"/>
      <c r="X6" s="6">
        <v>2</v>
      </c>
      <c r="Y6" s="6" t="s">
        <v>350</v>
      </c>
      <c r="Z6" s="2">
        <v>2025</v>
      </c>
      <c r="AA6" s="2">
        <f t="shared" ref="AA6:AA16" si="0">X6</f>
        <v>2</v>
      </c>
    </row>
    <row r="7" spans="1:27" ht="15" customHeight="1" thickBot="1" x14ac:dyDescent="0.35">
      <c r="A7" s="6"/>
      <c r="B7" s="122"/>
      <c r="C7" s="117"/>
      <c r="D7" s="45"/>
      <c r="E7" s="286"/>
      <c r="F7" s="286"/>
      <c r="G7" s="286"/>
      <c r="H7" s="287"/>
      <c r="I7" s="287"/>
      <c r="J7" s="47"/>
      <c r="K7" s="104" t="s">
        <v>5</v>
      </c>
      <c r="L7" s="108" t="s">
        <v>2</v>
      </c>
      <c r="M7" s="123"/>
      <c r="N7" s="1"/>
      <c r="O7" s="6"/>
      <c r="P7" s="6"/>
      <c r="Q7" s="272" t="s">
        <v>171</v>
      </c>
      <c r="R7" s="272">
        <v>2</v>
      </c>
      <c r="S7" s="272"/>
      <c r="T7" s="6"/>
      <c r="U7" s="6"/>
      <c r="V7" s="6"/>
      <c r="W7" s="6"/>
      <c r="X7" s="6">
        <v>3</v>
      </c>
      <c r="Y7" s="6" t="s">
        <v>351</v>
      </c>
      <c r="Z7" s="2">
        <v>2026</v>
      </c>
      <c r="AA7" s="2">
        <f t="shared" si="0"/>
        <v>3</v>
      </c>
    </row>
    <row r="8" spans="1:27" ht="15" customHeight="1" x14ac:dyDescent="0.3">
      <c r="A8" s="6"/>
      <c r="B8" s="122"/>
      <c r="C8" s="2"/>
      <c r="D8" s="45"/>
      <c r="E8" s="286"/>
      <c r="F8" s="286"/>
      <c r="G8" s="286"/>
      <c r="H8" s="287"/>
      <c r="I8" s="287"/>
      <c r="J8" s="47"/>
      <c r="K8" s="101"/>
      <c r="L8" s="105"/>
      <c r="M8" s="123"/>
      <c r="N8" s="1"/>
      <c r="O8" s="6"/>
      <c r="P8" s="6"/>
      <c r="Q8" s="272"/>
      <c r="R8" s="272"/>
      <c r="S8" s="272"/>
      <c r="T8" s="6"/>
      <c r="U8" s="6"/>
      <c r="V8" s="6"/>
      <c r="W8" s="6"/>
      <c r="X8" s="6">
        <v>4</v>
      </c>
      <c r="Y8" s="6" t="s">
        <v>352</v>
      </c>
      <c r="Z8" s="2">
        <v>2027</v>
      </c>
      <c r="AA8" s="2">
        <f t="shared" si="0"/>
        <v>4</v>
      </c>
    </row>
    <row r="9" spans="1:27" ht="15" customHeight="1" x14ac:dyDescent="0.3">
      <c r="A9" s="6"/>
      <c r="B9" s="122"/>
      <c r="C9" s="2"/>
      <c r="D9" s="45"/>
      <c r="E9" s="286"/>
      <c r="F9" s="286"/>
      <c r="G9" s="286"/>
      <c r="H9" s="287"/>
      <c r="I9" s="287"/>
      <c r="J9" s="47"/>
      <c r="K9" s="118"/>
      <c r="L9" s="118"/>
      <c r="M9" s="123"/>
      <c r="N9" s="1"/>
      <c r="O9" s="6"/>
      <c r="P9" s="6"/>
      <c r="Q9" s="273" t="e">
        <f>DATE(L7,VLOOKUP(L6,$Y$5:$AA$23,3,FALSE),L5)</f>
        <v>#VALUE!</v>
      </c>
      <c r="R9" s="272"/>
      <c r="S9" s="272"/>
      <c r="T9" s="6"/>
      <c r="U9" s="6"/>
      <c r="V9" s="6"/>
      <c r="W9" s="6"/>
      <c r="X9" s="6">
        <v>5</v>
      </c>
      <c r="Y9" s="6" t="s">
        <v>353</v>
      </c>
      <c r="Z9" s="2">
        <v>2028</v>
      </c>
      <c r="AA9" s="2">
        <f t="shared" si="0"/>
        <v>5</v>
      </c>
    </row>
    <row r="10" spans="1:27" ht="15" customHeight="1" thickBot="1" x14ac:dyDescent="0.35">
      <c r="A10" s="6"/>
      <c r="B10" s="122"/>
      <c r="C10" s="44"/>
      <c r="D10" s="45"/>
      <c r="E10" s="286"/>
      <c r="F10" s="286"/>
      <c r="G10" s="286"/>
      <c r="H10" s="287"/>
      <c r="I10" s="287"/>
      <c r="J10" s="47"/>
      <c r="K10" s="118"/>
      <c r="L10" s="118"/>
      <c r="M10" s="123"/>
      <c r="N10" s="1"/>
      <c r="O10" s="6"/>
      <c r="P10" s="6"/>
      <c r="Q10" s="273" t="e">
        <f>DATE(L11,VLOOKUP(L10,$Y$5:$AA$23,3,FALSE),L9)</f>
        <v>#N/A</v>
      </c>
      <c r="R10" s="272"/>
      <c r="S10" s="272"/>
      <c r="T10" s="6"/>
      <c r="U10" s="6"/>
      <c r="V10" s="6"/>
      <c r="W10" s="6"/>
      <c r="X10" s="6">
        <v>6</v>
      </c>
      <c r="Y10" s="6" t="s">
        <v>354</v>
      </c>
      <c r="Z10" s="2">
        <v>2029</v>
      </c>
      <c r="AA10" s="2">
        <f t="shared" si="0"/>
        <v>6</v>
      </c>
    </row>
    <row r="11" spans="1:27" ht="15" customHeight="1" thickBot="1" x14ac:dyDescent="0.35">
      <c r="A11" s="6"/>
      <c r="B11" s="122"/>
      <c r="C11" s="221"/>
      <c r="D11" s="45"/>
      <c r="E11" s="286"/>
      <c r="F11" s="286"/>
      <c r="G11" s="286"/>
      <c r="H11" s="287"/>
      <c r="I11" s="287"/>
      <c r="J11" s="47"/>
      <c r="K11" s="118"/>
      <c r="L11" s="118"/>
      <c r="M11" s="123"/>
      <c r="N11" s="1"/>
      <c r="O11" s="6"/>
      <c r="P11" s="6"/>
      <c r="Q11" s="272"/>
      <c r="R11" s="272"/>
      <c r="S11" s="272"/>
      <c r="T11" s="6"/>
      <c r="U11" s="6"/>
      <c r="V11" s="6"/>
      <c r="W11" s="6"/>
      <c r="X11" s="6">
        <v>7</v>
      </c>
      <c r="Y11" s="6" t="s">
        <v>355</v>
      </c>
      <c r="Z11" s="2">
        <v>2030</v>
      </c>
      <c r="AA11" s="2">
        <f t="shared" si="0"/>
        <v>7</v>
      </c>
    </row>
    <row r="12" spans="1:27" ht="8.25" customHeight="1" thickBot="1" x14ac:dyDescent="0.35">
      <c r="A12" s="6"/>
      <c r="B12" s="122"/>
      <c r="C12" s="45"/>
      <c r="D12" s="45"/>
      <c r="E12" s="46"/>
      <c r="F12" s="50"/>
      <c r="G12" s="46"/>
      <c r="H12" s="51"/>
      <c r="I12" s="52"/>
      <c r="J12" s="52"/>
      <c r="K12" s="53"/>
      <c r="L12" s="54"/>
      <c r="M12" s="123"/>
      <c r="N12" s="1"/>
      <c r="O12" s="6"/>
      <c r="P12" s="6"/>
      <c r="Q12" s="7"/>
      <c r="R12" s="6"/>
      <c r="S12" s="6"/>
      <c r="T12" s="6"/>
      <c r="U12" s="6"/>
      <c r="V12" s="6"/>
      <c r="W12" s="6"/>
      <c r="X12" s="6">
        <v>8</v>
      </c>
      <c r="Y12" s="6" t="s">
        <v>356</v>
      </c>
      <c r="Z12" s="2">
        <v>2031</v>
      </c>
      <c r="AA12" s="2">
        <f t="shared" si="0"/>
        <v>8</v>
      </c>
    </row>
    <row r="13" spans="1:27" ht="19.25" customHeight="1" thickBot="1" x14ac:dyDescent="0.35">
      <c r="A13" s="35"/>
      <c r="B13" s="120"/>
      <c r="C13" s="55"/>
      <c r="D13" s="55"/>
      <c r="E13" s="56" t="s">
        <v>46</v>
      </c>
      <c r="F13" s="57" t="s">
        <v>280</v>
      </c>
      <c r="G13" s="57"/>
      <c r="H13" s="56" t="s">
        <v>46</v>
      </c>
      <c r="I13" s="57" t="s">
        <v>280</v>
      </c>
      <c r="J13" s="57"/>
      <c r="K13" s="56" t="s">
        <v>46</v>
      </c>
      <c r="L13" s="57" t="s">
        <v>280</v>
      </c>
      <c r="M13" s="123"/>
      <c r="N13" s="2"/>
      <c r="X13" s="6">
        <v>9</v>
      </c>
      <c r="Y13" s="6" t="s">
        <v>357</v>
      </c>
      <c r="Z13" s="2">
        <v>2032</v>
      </c>
      <c r="AA13" s="2">
        <f t="shared" si="0"/>
        <v>9</v>
      </c>
    </row>
    <row r="14" spans="1:27" ht="19.25" customHeight="1" thickTop="1" thickBot="1" x14ac:dyDescent="0.35">
      <c r="A14" s="6"/>
      <c r="B14" s="122"/>
      <c r="C14" s="58" t="s">
        <v>268</v>
      </c>
      <c r="D14" s="45"/>
      <c r="E14" s="282" t="s">
        <v>235</v>
      </c>
      <c r="F14" s="59">
        <f>VLOOKUP(E14,Q4:R7,2,FALSE)</f>
        <v>4</v>
      </c>
      <c r="G14" s="60"/>
      <c r="H14" s="224" t="s">
        <v>275</v>
      </c>
      <c r="I14" s="59">
        <f>VLOOKUP(H14,T4:U5,2,FALSE)</f>
        <v>1</v>
      </c>
      <c r="J14" s="60"/>
      <c r="K14" s="222" t="s">
        <v>237</v>
      </c>
      <c r="L14" s="116">
        <f>VLOOKUP(K14,V4:W5,2,FALSE)</f>
        <v>1</v>
      </c>
      <c r="M14" s="123"/>
      <c r="N14" s="1"/>
      <c r="O14" s="6"/>
      <c r="P14" s="6"/>
      <c r="Q14" s="6"/>
      <c r="R14" s="6"/>
      <c r="S14" s="6"/>
      <c r="T14" s="6"/>
      <c r="U14" s="6"/>
      <c r="V14" s="6"/>
      <c r="W14" s="6"/>
      <c r="X14" s="6">
        <v>10</v>
      </c>
      <c r="Y14" s="6" t="s">
        <v>358</v>
      </c>
      <c r="Z14" s="2">
        <v>2033</v>
      </c>
      <c r="AA14" s="2">
        <f t="shared" si="0"/>
        <v>10</v>
      </c>
    </row>
    <row r="15" spans="1:27" ht="15" customHeight="1" thickBot="1" x14ac:dyDescent="0.35">
      <c r="A15" s="6"/>
      <c r="B15" s="271"/>
      <c r="C15" s="144" t="s">
        <v>408</v>
      </c>
      <c r="D15" s="45"/>
      <c r="E15" s="61"/>
      <c r="F15" s="60" t="s">
        <v>167</v>
      </c>
      <c r="G15" s="46"/>
      <c r="H15" s="63">
        <f t="shared" ref="H15:H20" si="1">IF($J15="No",IF($F$14=1,E15,IF($F$14=2,(E15/52),IF($F$14=3,E15,IF($F$14=4,(E15/52))))),IF($J15="A",(IF($F$14=1,E15,IF($F$14=2,(E15/52),IF($F$14=3,E15,IF($F$14=4,(E15/52)))))*$V$19),IF($J15="B",(IF($F$14=1,E15,IF($F$14=2,(E15/52),IF($F$14=3,E15,IF($F$14=4,(E15/52)))))*$V$21),"error")))</f>
        <v>0</v>
      </c>
      <c r="I15" s="59" t="s">
        <v>168</v>
      </c>
      <c r="J15" s="59" t="str">
        <f t="shared" ref="J15:J20" si="2">VLOOKUP(CONCATENATE($F$14,$I$14,I15),$S$15:$T$30,2,FALSE)</f>
        <v>No</v>
      </c>
      <c r="K15" s="64">
        <f t="shared" ref="K15:K20" si="3">IF($M15="No",IF($F$14=1,E15*52,IF($F$14=2,E15,IF($F$14=3,E15*52,IF($F$14=4,E15)))),IF($M15="A",(IF($F$14=1,E15*52,IF($F$14=2,E15,IF($F$14=3,E15*52,IF($F$14=4,E15))))*$V$19),IF($M15="B",(IF($F$14=1,E15*52,IF($F$14=2,E15,IF($F$14=3,E15*52,IF($F$14=4,E15))))*$V$21),"error")))</f>
        <v>0</v>
      </c>
      <c r="L15" s="118"/>
      <c r="M15" s="124" t="str">
        <f t="shared" ref="M15:M20" si="4">VLOOKUP(CONCATENATE($F$14,$L$14,I15),$S$15:$T$30,2,FALSE)</f>
        <v>No</v>
      </c>
      <c r="N15" s="9"/>
      <c r="O15" s="6"/>
      <c r="P15" s="6"/>
      <c r="Q15" s="6">
        <v>3</v>
      </c>
      <c r="R15" s="6">
        <v>1</v>
      </c>
      <c r="S15" s="11" t="str">
        <f>CONCATENATE(Q15,R15,"n")</f>
        <v>31n</v>
      </c>
      <c r="T15" s="6" t="s">
        <v>239</v>
      </c>
      <c r="U15" s="6" t="s">
        <v>240</v>
      </c>
      <c r="V15" s="6"/>
      <c r="W15" s="6"/>
      <c r="X15" s="6">
        <v>11</v>
      </c>
      <c r="Y15" s="6" t="s">
        <v>359</v>
      </c>
      <c r="Z15" s="2">
        <v>2034</v>
      </c>
      <c r="AA15" s="2">
        <f>X15</f>
        <v>11</v>
      </c>
    </row>
    <row r="16" spans="1:27" ht="15" customHeight="1" thickBot="1" x14ac:dyDescent="0.35">
      <c r="A16" s="6"/>
      <c r="B16" s="271"/>
      <c r="C16" s="144" t="s">
        <v>412</v>
      </c>
      <c r="D16" s="45"/>
      <c r="E16" s="75">
        <f>ROUND(E15*$F16,2)</f>
        <v>0</v>
      </c>
      <c r="F16" s="76"/>
      <c r="G16" s="46"/>
      <c r="H16" s="63">
        <f t="shared" si="1"/>
        <v>0</v>
      </c>
      <c r="I16" s="59" t="s">
        <v>168</v>
      </c>
      <c r="J16" s="59" t="str">
        <f t="shared" si="2"/>
        <v>No</v>
      </c>
      <c r="K16" s="64">
        <f t="shared" si="3"/>
        <v>0</v>
      </c>
      <c r="L16" s="118"/>
      <c r="M16" s="124" t="str">
        <f t="shared" si="4"/>
        <v>No</v>
      </c>
      <c r="N16" s="9"/>
      <c r="O16" s="6"/>
      <c r="P16" s="6"/>
      <c r="Q16" s="6">
        <v>4</v>
      </c>
      <c r="R16" s="6">
        <v>1</v>
      </c>
      <c r="S16" s="11" t="str">
        <f>CONCATENATE(Q16,R16,"n")</f>
        <v>41n</v>
      </c>
      <c r="T16" s="6" t="s">
        <v>239</v>
      </c>
      <c r="U16" s="6" t="s">
        <v>240</v>
      </c>
      <c r="V16" s="6"/>
      <c r="W16" s="6"/>
      <c r="X16" s="6">
        <v>12</v>
      </c>
      <c r="Y16" s="6" t="s">
        <v>360</v>
      </c>
      <c r="AA16" s="2">
        <f t="shared" si="0"/>
        <v>12</v>
      </c>
    </row>
    <row r="17" spans="1:25" ht="15" customHeight="1" thickBot="1" x14ac:dyDescent="0.35">
      <c r="A17" s="6"/>
      <c r="B17" s="271"/>
      <c r="C17" s="144" t="s">
        <v>416</v>
      </c>
      <c r="D17" s="45"/>
      <c r="E17" s="75">
        <v>0</v>
      </c>
      <c r="F17" s="79">
        <f>1-F18</f>
        <v>1</v>
      </c>
      <c r="G17" s="46"/>
      <c r="H17" s="63">
        <f t="shared" si="1"/>
        <v>0</v>
      </c>
      <c r="I17" s="59" t="s">
        <v>168</v>
      </c>
      <c r="J17" s="59" t="str">
        <f t="shared" si="2"/>
        <v>No</v>
      </c>
      <c r="K17" s="64">
        <f t="shared" si="3"/>
        <v>0</v>
      </c>
      <c r="L17" s="118"/>
      <c r="M17" s="124" t="str">
        <f t="shared" si="4"/>
        <v>No</v>
      </c>
      <c r="N17" s="9"/>
      <c r="O17" s="6"/>
      <c r="P17" s="6"/>
      <c r="Q17" s="6">
        <v>1</v>
      </c>
      <c r="R17" s="6">
        <v>2</v>
      </c>
      <c r="S17" s="11" t="str">
        <f>CONCATENATE(Q17,R17,"n")</f>
        <v>12n</v>
      </c>
      <c r="T17" s="6" t="s">
        <v>239</v>
      </c>
      <c r="U17" s="6" t="s">
        <v>240</v>
      </c>
      <c r="V17" s="6"/>
      <c r="W17" s="6"/>
      <c r="X17" s="6">
        <v>13</v>
      </c>
      <c r="Y17" s="6"/>
    </row>
    <row r="18" spans="1:25" ht="15" customHeight="1" thickBot="1" x14ac:dyDescent="0.35">
      <c r="A18" s="6"/>
      <c r="B18" s="271"/>
      <c r="C18" s="144" t="s">
        <v>411</v>
      </c>
      <c r="D18" s="45"/>
      <c r="E18" s="75">
        <f>ROUND(E16*$F18,2)</f>
        <v>0</v>
      </c>
      <c r="F18" s="76"/>
      <c r="G18" s="46"/>
      <c r="H18" s="63">
        <f t="shared" si="1"/>
        <v>0</v>
      </c>
      <c r="I18" s="59" t="s">
        <v>168</v>
      </c>
      <c r="J18" s="59" t="str">
        <f t="shared" si="2"/>
        <v>No</v>
      </c>
      <c r="K18" s="64">
        <f t="shared" si="3"/>
        <v>0</v>
      </c>
      <c r="L18" s="118"/>
      <c r="M18" s="124" t="str">
        <f t="shared" si="4"/>
        <v>No</v>
      </c>
      <c r="N18" s="9"/>
      <c r="O18" s="6"/>
      <c r="P18" s="38">
        <f>SUM(F17:F18)</f>
        <v>1</v>
      </c>
      <c r="Q18" s="6">
        <v>2</v>
      </c>
      <c r="R18" s="6">
        <v>2</v>
      </c>
      <c r="S18" s="11" t="str">
        <f>CONCATENATE(Q18,R18,"n")</f>
        <v>22n</v>
      </c>
      <c r="T18" s="6" t="s">
        <v>239</v>
      </c>
      <c r="U18" s="6" t="s">
        <v>240</v>
      </c>
      <c r="V18" s="6"/>
      <c r="W18" s="6"/>
      <c r="X18" s="6">
        <v>14</v>
      </c>
      <c r="Y18" s="6"/>
    </row>
    <row r="19" spans="1:25" ht="15" customHeight="1" thickBot="1" x14ac:dyDescent="0.35">
      <c r="A19" s="6"/>
      <c r="B19" s="271"/>
      <c r="C19" s="144" t="s">
        <v>413</v>
      </c>
      <c r="D19" s="45"/>
      <c r="E19" s="75">
        <f>-ROUND(E17*$F19,2)</f>
        <v>0</v>
      </c>
      <c r="F19" s="270"/>
      <c r="G19" s="46"/>
      <c r="H19" s="63">
        <f t="shared" si="1"/>
        <v>0</v>
      </c>
      <c r="I19" s="59" t="s">
        <v>168</v>
      </c>
      <c r="J19" s="59" t="str">
        <f t="shared" si="2"/>
        <v>No</v>
      </c>
      <c r="K19" s="64">
        <f t="shared" si="3"/>
        <v>0</v>
      </c>
      <c r="L19" s="118"/>
      <c r="M19" s="124" t="str">
        <f t="shared" si="4"/>
        <v>No</v>
      </c>
      <c r="N19" s="9"/>
      <c r="O19" s="6"/>
      <c r="P19" s="6"/>
      <c r="Q19" s="6">
        <v>2</v>
      </c>
      <c r="R19" s="6">
        <v>1</v>
      </c>
      <c r="S19" s="11" t="str">
        <f>CONCATENATE(Q19,R19,"y")</f>
        <v>21y</v>
      </c>
      <c r="T19" s="6" t="s">
        <v>242</v>
      </c>
      <c r="U19" s="6" t="s">
        <v>241</v>
      </c>
      <c r="V19" s="6">
        <f>1/V21</f>
        <v>0.83333333333333337</v>
      </c>
      <c r="W19" s="6"/>
      <c r="X19" s="6">
        <v>15</v>
      </c>
      <c r="Y19" s="6"/>
    </row>
    <row r="20" spans="1:25" ht="15" customHeight="1" thickBot="1" x14ac:dyDescent="0.35">
      <c r="A20" s="6"/>
      <c r="B20" s="271"/>
      <c r="C20" s="144" t="s">
        <v>414</v>
      </c>
      <c r="D20" s="45"/>
      <c r="E20" s="75">
        <f>-ROUND(E18*$F20,2)</f>
        <v>0</v>
      </c>
      <c r="F20" s="270"/>
      <c r="G20" s="46"/>
      <c r="H20" s="63">
        <f t="shared" si="1"/>
        <v>0</v>
      </c>
      <c r="I20" s="59" t="s">
        <v>168</v>
      </c>
      <c r="J20" s="59" t="str">
        <f t="shared" si="2"/>
        <v>No</v>
      </c>
      <c r="K20" s="64">
        <f t="shared" si="3"/>
        <v>0</v>
      </c>
      <c r="L20" s="118"/>
      <c r="M20" s="124" t="str">
        <f t="shared" si="4"/>
        <v>No</v>
      </c>
      <c r="N20" s="9"/>
      <c r="O20" s="6"/>
      <c r="P20" s="6"/>
      <c r="Q20" s="6">
        <v>1</v>
      </c>
      <c r="R20" s="6">
        <v>1</v>
      </c>
      <c r="S20" s="11" t="str">
        <f>CONCATENATE(Q20,R20,"y")</f>
        <v>11y</v>
      </c>
      <c r="T20" s="6" t="s">
        <v>242</v>
      </c>
      <c r="U20" s="6" t="s">
        <v>241</v>
      </c>
      <c r="V20" s="6">
        <f>1/V22</f>
        <v>0.83333333333333337</v>
      </c>
      <c r="W20" s="6"/>
      <c r="X20" s="6">
        <v>16</v>
      </c>
      <c r="Y20" s="6"/>
    </row>
    <row r="21" spans="1:25" ht="15" customHeight="1" thickBot="1" x14ac:dyDescent="0.35">
      <c r="A21" s="6"/>
      <c r="B21" s="122"/>
      <c r="C21" s="45"/>
      <c r="D21" s="45"/>
      <c r="E21" s="45"/>
      <c r="F21" s="62"/>
      <c r="G21" s="46"/>
      <c r="H21" s="267"/>
      <c r="I21" s="59"/>
      <c r="J21" s="59"/>
      <c r="K21" s="268"/>
      <c r="L21" s="269"/>
      <c r="M21" s="124"/>
      <c r="N21" s="9"/>
      <c r="O21" s="6"/>
      <c r="P21" s="6"/>
      <c r="Q21" s="6">
        <v>3</v>
      </c>
      <c r="R21" s="6">
        <v>2</v>
      </c>
      <c r="S21" s="11" t="str">
        <f>CONCATENATE(Q21,R21,"y")</f>
        <v>32y</v>
      </c>
      <c r="T21" s="6" t="s">
        <v>243</v>
      </c>
      <c r="U21" s="6" t="s">
        <v>241</v>
      </c>
      <c r="V21" s="38">
        <f>1+$F$22</f>
        <v>1.2</v>
      </c>
      <c r="W21" s="6"/>
      <c r="X21" s="6">
        <v>17</v>
      </c>
      <c r="Y21" s="6"/>
    </row>
    <row r="22" spans="1:25" ht="15" customHeight="1" thickBot="1" x14ac:dyDescent="0.35">
      <c r="A22" s="6"/>
      <c r="B22" s="122"/>
      <c r="C22" s="144" t="s">
        <v>409</v>
      </c>
      <c r="D22" s="2"/>
      <c r="E22" s="63">
        <f>E15+SUM(E19:E20)</f>
        <v>0</v>
      </c>
      <c r="F22" s="62">
        <v>0.2</v>
      </c>
      <c r="G22" s="46"/>
      <c r="H22" s="63">
        <f>H15+SUM(H19:H20)</f>
        <v>0</v>
      </c>
      <c r="I22" s="59"/>
      <c r="J22" s="59"/>
      <c r="K22" s="63">
        <f>K15+SUM(K19:K20)</f>
        <v>0</v>
      </c>
      <c r="L22" s="65">
        <f>IF(K22=0,0,K22/$K$26)</f>
        <v>0</v>
      </c>
      <c r="M22" s="124"/>
      <c r="N22" s="9"/>
      <c r="O22" s="6"/>
      <c r="P22" s="6"/>
      <c r="Q22" s="6">
        <v>4</v>
      </c>
      <c r="R22" s="6">
        <v>2</v>
      </c>
      <c r="S22" s="11" t="str">
        <f>CONCATENATE(Q22,R22,"y")</f>
        <v>42y</v>
      </c>
      <c r="T22" s="6" t="s">
        <v>243</v>
      </c>
      <c r="U22" s="6" t="s">
        <v>241</v>
      </c>
      <c r="V22" s="38">
        <f>1+$F$22</f>
        <v>1.2</v>
      </c>
      <c r="W22" s="6"/>
      <c r="X22" s="6">
        <v>18</v>
      </c>
      <c r="Y22" s="6"/>
    </row>
    <row r="23" spans="1:25" ht="15" customHeight="1" thickBot="1" x14ac:dyDescent="0.35">
      <c r="A23" s="6"/>
      <c r="B23" s="122"/>
      <c r="C23" s="45" t="s">
        <v>161</v>
      </c>
      <c r="D23" s="45"/>
      <c r="E23" s="117"/>
      <c r="F23" s="278"/>
      <c r="G23" s="46"/>
      <c r="H23" s="63">
        <f>IF($J23="No",IF($F$14=1,E23,IF($F$14=2,(E23/52),IF($F$14=3,E23,IF($F$14=4,(E23/52))))),IF($J23="A",(IF($F$14=1,E23,IF($F$14=2,(E23/52),IF($F$14=3,E23,IF($F$14=4,(E23/52)))))*$V$19),IF($J23="B",(IF($F$14=1,E23,IF($F$14=2,(E23/52),IF($F$14=3,E23,IF($F$14=4,(E23/52)))))*$V$21),"error")))</f>
        <v>0</v>
      </c>
      <c r="I23" s="59" t="s">
        <v>168</v>
      </c>
      <c r="J23" s="59" t="str">
        <f>VLOOKUP(CONCATENATE($F$14,$I$14,I23),$S$15:$T$30,2,FALSE)</f>
        <v>No</v>
      </c>
      <c r="K23" s="64">
        <f>IF($M23="No",IF($F$14=1,E23*52,IF($F$14=2,E23,IF($F$14=3,E23*52,IF($F$14=4,E23)))),IF($M23="A",(IF($F$14=1,E23*52,IF($F$14=2,E23,IF($F$14=3,E23*52,IF($F$14=4,E23))))*$V$19),IF($M23="B",(IF($F$14=1,E23*52,IF($F$14=2,E23,IF($F$14=3,E23*52,IF($F$14=4,E23))))*$V$21),"error")))</f>
        <v>0</v>
      </c>
      <c r="L23" s="65">
        <f>IF(K23=0,0,K23/$K$26)</f>
        <v>0</v>
      </c>
      <c r="M23" s="124" t="str">
        <f>VLOOKUP(CONCATENATE($F$14,$L$14,I23),$S$15:$T$30,2,FALSE)</f>
        <v>No</v>
      </c>
      <c r="N23" s="9"/>
      <c r="O23" s="6"/>
      <c r="P23" s="6"/>
      <c r="Q23" s="6">
        <v>2</v>
      </c>
      <c r="R23" s="6">
        <v>1</v>
      </c>
      <c r="S23" s="11" t="str">
        <f>CONCATENATE(Q23,R23,"n")</f>
        <v>21n</v>
      </c>
      <c r="T23" s="6" t="s">
        <v>239</v>
      </c>
      <c r="U23" s="6" t="s">
        <v>241</v>
      </c>
      <c r="V23" s="6">
        <v>1</v>
      </c>
      <c r="W23" s="6"/>
      <c r="X23" s="6">
        <v>19</v>
      </c>
      <c r="Y23" s="6"/>
    </row>
    <row r="24" spans="1:25" ht="15" customHeight="1" thickBot="1" x14ac:dyDescent="0.35">
      <c r="A24" s="6"/>
      <c r="B24" s="122"/>
      <c r="C24" s="45" t="s">
        <v>162</v>
      </c>
      <c r="D24" s="45"/>
      <c r="E24" s="61"/>
      <c r="F24" s="279"/>
      <c r="G24" s="46"/>
      <c r="H24" s="63">
        <f>IF($J24="No",IF($F$14=1,E24,IF($F$14=2,(E24/52),IF($F$14=3,E24,IF($F$14=4,(E24/52))))),IF($J24="A",(IF($F$14=1,E24,IF($F$14=2,(E24/52),IF($F$14=3,E24,IF($F$14=4,(E24/52)))))*$V$19),IF($J24="B",(IF($F$14=1,E24,IF($F$14=2,(E24/52),IF($F$14=3,E24,IF($F$14=4,(E24/52)))))*$V$21),"error")))</f>
        <v>0</v>
      </c>
      <c r="I24" s="59" t="s">
        <v>168</v>
      </c>
      <c r="J24" s="59" t="str">
        <f>VLOOKUP(CONCATENATE($F$14,$I$14,I24),$S$15:$T$30,2,FALSE)</f>
        <v>No</v>
      </c>
      <c r="K24" s="64">
        <f>IF($M24="No",IF($F$14=1,E24*52,IF($F$14=2,E24,IF($F$14=3,E24*52,IF($F$14=4,E24)))),IF($M24="A",(IF($F$14=1,E24*52,IF($F$14=2,E24,IF($F$14=3,E24*52,IF($F$14=4,E24))))*$V$19),IF($M24="B",(IF($F$14=1,E24*52,IF($F$14=2,E24,IF($F$14=3,E24*52,IF($F$14=4,E24))))*$V$21),"error")))</f>
        <v>0</v>
      </c>
      <c r="L24" s="65">
        <f>IF(K24=0,0,K24/$K$26)</f>
        <v>0</v>
      </c>
      <c r="M24" s="124" t="str">
        <f>VLOOKUP(CONCATENATE($F$14,$L$14,I24),$S$15:$T$30,2,FALSE)</f>
        <v>No</v>
      </c>
      <c r="N24" s="10"/>
      <c r="O24" s="6"/>
      <c r="P24" s="6"/>
      <c r="Q24" s="6">
        <v>1</v>
      </c>
      <c r="R24" s="6">
        <v>1</v>
      </c>
      <c r="S24" s="11" t="str">
        <f>CONCATENATE(Q24,R24,"n")</f>
        <v>11n</v>
      </c>
      <c r="T24" s="6" t="s">
        <v>239</v>
      </c>
      <c r="U24" s="6" t="s">
        <v>241</v>
      </c>
      <c r="V24" s="6">
        <v>1</v>
      </c>
      <c r="W24" s="6"/>
      <c r="X24" s="6">
        <v>20</v>
      </c>
      <c r="Y24" s="6"/>
    </row>
    <row r="25" spans="1:25" ht="15" customHeight="1" thickBot="1" x14ac:dyDescent="0.35">
      <c r="A25" s="6"/>
      <c r="B25" s="122"/>
      <c r="C25" s="45" t="s">
        <v>273</v>
      </c>
      <c r="D25" s="45"/>
      <c r="E25" s="66"/>
      <c r="F25" s="46"/>
      <c r="G25" s="46"/>
      <c r="H25" s="67">
        <f>IF($J25="No",IF($F$14=1,E25,IF($F$14=2,(E25/52),IF($F$14=3,E25,IF($F$14=4,(E25/52))))),IF($J25="A",(IF($F$14=1,E25,IF($F$14=2,(E25/52),IF($F$14=3,E25,IF($F$14=4,(E25/52)))))*$V$19),IF($J25="B",(IF($F$14=1,E25,IF($F$14=2,(E25/52),IF($F$14=3,E25,IF($F$14=4,(E25/52)))))*$V$21),"error")))</f>
        <v>0</v>
      </c>
      <c r="I25" s="59" t="s">
        <v>168</v>
      </c>
      <c r="J25" s="59" t="str">
        <f>VLOOKUP(CONCATENATE($F$14,$I$14,I25),$S$15:$T$30,2,FALSE)</f>
        <v>No</v>
      </c>
      <c r="K25" s="68">
        <f>IF($M25="No",IF($F$14=1,E25*52,IF($F$14=2,E25,IF($F$14=3,E25*52,IF($F$14=4,E25)))),IF($M25="A",(IF($F$14=1,E25*52,IF($F$14=2,E25,IF($F$14=3,E25*52,IF($F$14=4,E25))))*$V$19),IF($M25="B",(IF($F$14=1,E25*52,IF($F$14=2,E25,IF($F$14=3,E25*52,IF($F$14=4,E25))))*$V$21),"error")))</f>
        <v>0</v>
      </c>
      <c r="L25" s="65">
        <f>IF(K25=0,0,K25/$K$26)</f>
        <v>0</v>
      </c>
      <c r="M25" s="124" t="str">
        <f>VLOOKUP(CONCATENATE($F$14,$L$14,I25),$S$15:$T$30,2,FALSE)</f>
        <v>No</v>
      </c>
      <c r="N25" s="10"/>
      <c r="O25" s="6"/>
      <c r="P25" s="6"/>
      <c r="Q25" s="6">
        <v>3</v>
      </c>
      <c r="R25" s="6">
        <v>2</v>
      </c>
      <c r="S25" s="11" t="str">
        <f>CONCATENATE(Q25,R25,"n")</f>
        <v>32n</v>
      </c>
      <c r="T25" s="6" t="s">
        <v>239</v>
      </c>
      <c r="U25" s="6" t="s">
        <v>241</v>
      </c>
      <c r="V25" s="38">
        <v>0.01</v>
      </c>
      <c r="W25" s="6"/>
      <c r="X25" s="6">
        <v>21</v>
      </c>
      <c r="Y25" s="6"/>
    </row>
    <row r="26" spans="1:25" ht="15" customHeight="1" thickTop="1" thickBot="1" x14ac:dyDescent="0.35">
      <c r="A26" s="6"/>
      <c r="B26" s="122"/>
      <c r="C26" s="46" t="s">
        <v>8</v>
      </c>
      <c r="D26" s="46"/>
      <c r="E26" s="69">
        <f>SUM(E22:E25)</f>
        <v>0</v>
      </c>
      <c r="F26" s="46"/>
      <c r="G26" s="46"/>
      <c r="H26" s="70">
        <f>SUM(H22:H25)</f>
        <v>0</v>
      </c>
      <c r="I26" s="71"/>
      <c r="J26" s="48"/>
      <c r="K26" s="69">
        <f>SUM(K22:K25)</f>
        <v>0</v>
      </c>
      <c r="L26" s="60"/>
      <c r="M26" s="125"/>
      <c r="N26" s="14"/>
      <c r="O26" s="6"/>
      <c r="P26" s="6"/>
      <c r="Q26" s="6">
        <v>4</v>
      </c>
      <c r="R26" s="6">
        <v>2</v>
      </c>
      <c r="S26" s="11" t="str">
        <f>CONCATENATE(Q26,R26,"n")</f>
        <v>42n</v>
      </c>
      <c r="T26" s="6" t="s">
        <v>239</v>
      </c>
      <c r="U26" s="6" t="s">
        <v>241</v>
      </c>
      <c r="V26" s="38">
        <v>0.01</v>
      </c>
      <c r="W26" s="6"/>
      <c r="X26" s="6">
        <v>22</v>
      </c>
      <c r="Y26" s="6"/>
    </row>
    <row r="27" spans="1:25" ht="15" customHeight="1" thickTop="1" x14ac:dyDescent="0.3">
      <c r="A27" s="6"/>
      <c r="B27" s="122"/>
      <c r="C27" s="45"/>
      <c r="D27" s="45"/>
      <c r="E27" s="45"/>
      <c r="F27" s="46"/>
      <c r="G27" s="46"/>
      <c r="H27" s="72"/>
      <c r="I27" s="59"/>
      <c r="J27" s="60"/>
      <c r="K27" s="72"/>
      <c r="L27" s="60"/>
      <c r="M27" s="125"/>
      <c r="N27" s="14"/>
      <c r="O27" s="6"/>
      <c r="P27" s="6"/>
      <c r="Q27" s="6">
        <v>3</v>
      </c>
      <c r="R27" s="6">
        <v>1</v>
      </c>
      <c r="S27" s="11" t="str">
        <f>CONCATENATE(Q27,R27,"y")</f>
        <v>31y</v>
      </c>
      <c r="T27" s="6" t="s">
        <v>239</v>
      </c>
      <c r="U27" s="6" t="s">
        <v>240</v>
      </c>
      <c r="V27" s="6">
        <v>1</v>
      </c>
      <c r="W27" s="6"/>
      <c r="X27" s="6">
        <v>23</v>
      </c>
      <c r="Y27" s="6"/>
    </row>
    <row r="28" spans="1:25" ht="15" customHeight="1" thickBot="1" x14ac:dyDescent="0.35">
      <c r="A28" s="6"/>
      <c r="B28" s="122"/>
      <c r="C28" s="46" t="s">
        <v>7</v>
      </c>
      <c r="D28" s="73"/>
      <c r="E28" s="73"/>
      <c r="F28" s="60" t="s">
        <v>167</v>
      </c>
      <c r="G28" s="74"/>
      <c r="H28" s="72"/>
      <c r="I28" s="59"/>
      <c r="J28" s="74"/>
      <c r="K28" s="72"/>
      <c r="L28" s="60" t="s">
        <v>245</v>
      </c>
      <c r="M28" s="125"/>
      <c r="N28" s="14"/>
      <c r="O28" s="6"/>
      <c r="P28" s="6"/>
      <c r="Q28" s="6">
        <v>4</v>
      </c>
      <c r="R28" s="6">
        <v>1</v>
      </c>
      <c r="S28" s="11" t="str">
        <f>CONCATENATE(Q28,R28,"y")</f>
        <v>41y</v>
      </c>
      <c r="T28" s="6" t="s">
        <v>239</v>
      </c>
      <c r="U28" s="6" t="s">
        <v>240</v>
      </c>
      <c r="V28" s="6">
        <v>1</v>
      </c>
      <c r="W28" s="6"/>
      <c r="X28" s="6">
        <v>24</v>
      </c>
      <c r="Y28" s="6"/>
    </row>
    <row r="29" spans="1:25" ht="15" customHeight="1" thickBot="1" x14ac:dyDescent="0.35">
      <c r="A29" s="6"/>
      <c r="B29" s="122"/>
      <c r="C29" s="144" t="s">
        <v>410</v>
      </c>
      <c r="D29" s="45"/>
      <c r="E29" s="75">
        <f>ROUND(E22*$F29,2)</f>
        <v>0</v>
      </c>
      <c r="F29" s="76"/>
      <c r="G29" s="77"/>
      <c r="H29" s="75">
        <f>IF($J29="No",IF($F$14=1,E29,IF($F$14=2,(E29/52),IF($F$14=3,E29,IF($F$14=4,(E29/52))))),IF($J29="A",(IF($F$14=1,E29,IF($F$14=2,(E29/52),IF($F$14=3,E29,IF($F$14=4,(E29/52)))))*$V$19),IF($J29="B",(IF($F$14=1,E29,IF($F$14=2,(E29/52),IF($F$14=3,E29,IF($F$14=4,(E29/52)))))*$V$21),"error")))</f>
        <v>0</v>
      </c>
      <c r="I29" s="59" t="s">
        <v>168</v>
      </c>
      <c r="J29" s="59" t="str">
        <f>VLOOKUP(CONCATENATE($F$14,$I$14,I29),$S$15:$T$30,2,FALSE)</f>
        <v>No</v>
      </c>
      <c r="K29" s="64">
        <f>IF($M29="No",IF($F$14=1,E29*52,IF($F$14=2,E29,IF($F$14=3,E29*52,IF($F$14=4,E29)))),IF($M29="A",(IF($F$14=1,E29*52,IF($F$14=2,E29,IF($F$14=3,E29*52,IF($F$14=4,E29))))*$V$19),IF($M29="B",(IF($F$14=1,E29*52,IF($F$14=2,E29,IF($F$14=3,E29*52,IF($F$14=4,E29))))*$V$21),"error")))</f>
        <v>0</v>
      </c>
      <c r="L29" s="65">
        <f>F29</f>
        <v>0</v>
      </c>
      <c r="M29" s="124" t="str">
        <f>VLOOKUP(CONCATENATE($F$14,$L$14,I29),$S$15:$T$30,2,FALSE)</f>
        <v>No</v>
      </c>
      <c r="N29" s="10"/>
      <c r="O29" s="6"/>
      <c r="P29" s="6"/>
      <c r="Q29" s="6">
        <v>1</v>
      </c>
      <c r="R29" s="6">
        <v>2</v>
      </c>
      <c r="S29" s="11" t="str">
        <f>CONCATENATE(Q29,R29,"y")</f>
        <v>12y</v>
      </c>
      <c r="T29" s="6" t="s">
        <v>239</v>
      </c>
      <c r="U29" s="6" t="s">
        <v>240</v>
      </c>
      <c r="V29" s="6">
        <v>1</v>
      </c>
      <c r="W29" s="6"/>
      <c r="X29" s="6">
        <v>25</v>
      </c>
      <c r="Y29" s="6"/>
    </row>
    <row r="30" spans="1:25" ht="15" customHeight="1" thickBot="1" x14ac:dyDescent="0.35">
      <c r="A30" s="6"/>
      <c r="B30" s="122"/>
      <c r="C30" s="45" t="s">
        <v>161</v>
      </c>
      <c r="D30" s="45"/>
      <c r="E30" s="75">
        <f>ROUND(E23*$F30,2)</f>
        <v>0</v>
      </c>
      <c r="F30" s="78"/>
      <c r="G30" s="77"/>
      <c r="H30" s="75">
        <f>IF($J30="No",IF($F$14=1,E30,IF($F$14=2,(E30/52),IF($F$14=3,E30,IF($F$14=4,(E30/52))))),IF($J30="A",(IF($F$14=1,E30,IF($F$14=2,(E30/52),IF($F$14=3,E30,IF($F$14=4,(E30/52)))))*$V$19),IF($J30="B",(IF($F$14=1,E30,IF($F$14=2,(E30/52),IF($F$14=3,E30,IF($F$14=4,(E30/52)))))*$V$21),"error")))</f>
        <v>0</v>
      </c>
      <c r="I30" s="59" t="s">
        <v>168</v>
      </c>
      <c r="J30" s="59" t="str">
        <f>VLOOKUP(CONCATENATE($F$14,$I$14,I30),$S$15:$T$30,2,FALSE)</f>
        <v>No</v>
      </c>
      <c r="K30" s="64">
        <f>IF($M30="No",IF($F$14=1,E30*52,IF($F$14=2,E30,IF($F$14=3,E30*52,IF($F$14=4,E30)))),IF($M30="A",(IF($F$14=1,E30*52,IF($F$14=2,E30,IF($F$14=3,E30*52,IF($F$14=4,E30))))*$V$19),IF($M30="B",(IF($F$14=1,E30*52,IF($F$14=2,E30,IF($F$14=3,E30*52,IF($F$14=4,E30))))*$V$21),"error")))</f>
        <v>0</v>
      </c>
      <c r="L30" s="65">
        <f>F30</f>
        <v>0</v>
      </c>
      <c r="M30" s="124" t="str">
        <f>VLOOKUP(CONCATENATE($F$14,$L$14,I30),$S$15:$T$30,2,FALSE)</f>
        <v>No</v>
      </c>
      <c r="N30" s="10"/>
      <c r="O30" s="6"/>
      <c r="P30" s="6"/>
      <c r="Q30" s="6">
        <v>2</v>
      </c>
      <c r="R30" s="6">
        <v>2</v>
      </c>
      <c r="S30" s="11" t="str">
        <f>CONCATENATE(Q30,R30,"y")</f>
        <v>22y</v>
      </c>
      <c r="T30" s="6" t="s">
        <v>239</v>
      </c>
      <c r="U30" s="6" t="s">
        <v>240</v>
      </c>
      <c r="V30" s="6">
        <v>1</v>
      </c>
      <c r="W30" s="6"/>
      <c r="X30" s="6">
        <v>26</v>
      </c>
      <c r="Y30" s="6"/>
    </row>
    <row r="31" spans="1:25" ht="15" customHeight="1" thickBot="1" x14ac:dyDescent="0.35">
      <c r="A31" s="6"/>
      <c r="B31" s="122"/>
      <c r="C31" s="45" t="s">
        <v>162</v>
      </c>
      <c r="D31" s="45"/>
      <c r="E31" s="75">
        <f>ROUND(E24*$F31,2)</f>
        <v>0</v>
      </c>
      <c r="F31" s="78"/>
      <c r="G31" s="77"/>
      <c r="H31" s="75">
        <f>IF($J31="No",IF($F$14=1,E31,IF($F$14=2,(E31/52),IF($F$14=3,E31,IF($F$14=4,(E31/52))))),IF($J31="A",(IF($F$14=1,E31,IF($F$14=2,(E31/52),IF($F$14=3,E31,IF($F$14=4,(E31/52)))))*$V$19),IF($J31="B",(IF($F$14=1,E31,IF($F$14=2,(E31/52),IF($F$14=3,E31,IF($F$14=4,(E31/52)))))*$V$21),"error")))</f>
        <v>0</v>
      </c>
      <c r="I31" s="59" t="s">
        <v>168</v>
      </c>
      <c r="J31" s="59" t="str">
        <f>VLOOKUP(CONCATENATE($F$14,$I$14,I31),$S$15:$T$30,2,FALSE)</f>
        <v>No</v>
      </c>
      <c r="K31" s="64">
        <f>IF($M31="No",IF($F$14=1,E31*52,IF($F$14=2,E31,IF($F$14=3,E31*52,IF($F$14=4,E31)))),IF($M31="A",(IF($F$14=1,E31*52,IF($F$14=2,E31,IF($F$14=3,E31*52,IF($F$14=4,E31))))*$V$19),IF($M31="B",(IF($F$14=1,E31*52,IF($F$14=2,E31,IF($F$14=3,E31*52,IF($F$14=4,E31))))*$V$21),"error")))</f>
        <v>0</v>
      </c>
      <c r="L31" s="65">
        <f>F31</f>
        <v>0</v>
      </c>
      <c r="M31" s="124" t="str">
        <f>VLOOKUP(CONCATENATE($F$14,$L$14,I31),$S$15:$T$30,2,FALSE)</f>
        <v>No</v>
      </c>
      <c r="N31" s="10"/>
      <c r="O31" s="6"/>
      <c r="P31" s="6"/>
      <c r="W31" s="6"/>
      <c r="X31" s="6">
        <v>27</v>
      </c>
      <c r="Y31" s="6"/>
    </row>
    <row r="32" spans="1:25" ht="15" customHeight="1" thickBot="1" x14ac:dyDescent="0.35">
      <c r="A32" s="6"/>
      <c r="B32" s="122"/>
      <c r="C32" s="45" t="s">
        <v>273</v>
      </c>
      <c r="D32" s="45"/>
      <c r="E32" s="75">
        <f>ROUND(E25*$F32,2)</f>
        <v>0</v>
      </c>
      <c r="F32" s="78"/>
      <c r="G32" s="77"/>
      <c r="H32" s="75">
        <f>IF($J32="No",IF($F$14=1,E32,IF($F$14=2,(E32/52),IF($F$14=3,E32,IF($F$14=4,(E32/52))))),IF($J32="A",(IF($F$14=1,E32,IF($F$14=2,(E32/52),IF($F$14=3,E32,IF($F$14=4,(E32/52)))))*$V$19),IF($J32="B",(IF($F$14=1,E32,IF($F$14=2,(E32/52),IF($F$14=3,E32,IF($F$14=4,(E32/52)))))*$V$21),"error")))</f>
        <v>0</v>
      </c>
      <c r="I32" s="59" t="s">
        <v>168</v>
      </c>
      <c r="J32" s="59" t="str">
        <f>VLOOKUP(CONCATENATE($F$14,$I$14,I32),$S$15:$T$30,2,FALSE)</f>
        <v>No</v>
      </c>
      <c r="K32" s="64">
        <f>IF($M32="No",IF($F$14=1,E32*52,IF($F$14=2,E32,IF($F$14=3,E32*52,IF($F$14=4,E32)))),IF($M32="A",(IF($F$14=1,E32*52,IF($F$14=2,E32,IF($F$14=3,E32*52,IF($F$14=4,E32))))*$V$19),IF($M32="B",(IF($F$14=1,E32*52,IF($F$14=2,E32,IF($F$14=3,E32*52,IF($F$14=4,E32))))*$V$21),"error")))</f>
        <v>0</v>
      </c>
      <c r="L32" s="65">
        <f>F32</f>
        <v>0</v>
      </c>
      <c r="M32" s="124" t="str">
        <f>VLOOKUP(CONCATENATE($F$14,$L$14,I32),$S$15:$T$30,2,FALSE)</f>
        <v>No</v>
      </c>
      <c r="N32" s="9"/>
      <c r="O32" s="7"/>
      <c r="P32" s="6"/>
      <c r="W32" s="6"/>
      <c r="X32" s="6">
        <v>28</v>
      </c>
      <c r="Y32" s="6"/>
    </row>
    <row r="33" spans="1:25" ht="15" customHeight="1" thickBot="1" x14ac:dyDescent="0.35">
      <c r="A33" s="6"/>
      <c r="B33" s="122"/>
      <c r="C33" s="45" t="s">
        <v>274</v>
      </c>
      <c r="D33" s="45"/>
      <c r="E33" s="66"/>
      <c r="F33" s="79">
        <v>1</v>
      </c>
      <c r="G33" s="77"/>
      <c r="H33" s="80">
        <f>IF($J33="No",IF($F$14=1,E33,IF($F$14=2,(E33/52),IF($F$14=3,E33,IF($F$14=4,(E33/52))))),IF($J33="A",(IF($F$14=1,E33,IF($F$14=2,(E33/52),IF($F$14=3,E33,IF($F$14=4,(E33/52)))))*$V$19),IF($J33="B",(IF($F$14=1,E33,IF($F$14=2,(E33/52),IF($F$14=3,E33,IF($F$14=4,(E33/52)))))*$V$21),"error")))</f>
        <v>0</v>
      </c>
      <c r="I33" s="59" t="s">
        <v>168</v>
      </c>
      <c r="J33" s="59" t="str">
        <f>VLOOKUP(CONCATENATE($F$14,$I$14,I33),$S$15:$T$30,2,FALSE)</f>
        <v>No</v>
      </c>
      <c r="K33" s="68">
        <f>IF($M33="No",IF($F$14=1,E33*52,IF($F$14=2,E33,IF($F$14=3,E33*52,IF($F$14=4,E33)))),IF($M33="A",(IF($F$14=1,E33*52,IF($F$14=2,E33,IF($F$14=3,E33*52,IF($F$14=4,E33))))*$V$19),IF($M33="B",(IF($F$14=1,E33*52,IF($F$14=2,E33,IF($F$14=3,E33*52,IF($F$14=4,E33))))*$V$21),"error")))</f>
        <v>0</v>
      </c>
      <c r="L33" s="65">
        <f>F33</f>
        <v>1</v>
      </c>
      <c r="M33" s="124" t="str">
        <f>VLOOKUP(CONCATENATE($F$14,$L$14,I33),$S$15:$T$30,2,FALSE)</f>
        <v>No</v>
      </c>
      <c r="N33" s="9"/>
      <c r="O33" s="7"/>
      <c r="P33" s="6"/>
      <c r="W33" s="6"/>
      <c r="X33" s="6">
        <v>29</v>
      </c>
      <c r="Y33" s="6"/>
    </row>
    <row r="34" spans="1:25" ht="15" customHeight="1" thickTop="1" thickBot="1" x14ac:dyDescent="0.35">
      <c r="A34" s="6"/>
      <c r="B34" s="122"/>
      <c r="C34" s="46" t="s">
        <v>325</v>
      </c>
      <c r="D34" s="73"/>
      <c r="E34" s="70">
        <f>SUM(E29:E33)</f>
        <v>0</v>
      </c>
      <c r="F34" s="81"/>
      <c r="G34" s="81"/>
      <c r="H34" s="69">
        <f>SUM(H29:H33)</f>
        <v>0</v>
      </c>
      <c r="I34" s="54"/>
      <c r="J34" s="81"/>
      <c r="K34" s="69">
        <f>SUM(K29:K33)</f>
        <v>0</v>
      </c>
      <c r="L34" s="81"/>
      <c r="M34" s="125"/>
      <c r="N34" s="7"/>
      <c r="O34" s="15"/>
      <c r="P34" s="6"/>
      <c r="W34" s="6"/>
      <c r="X34" s="6">
        <v>30</v>
      </c>
      <c r="Y34" s="6"/>
    </row>
    <row r="35" spans="1:25" ht="15" customHeight="1" thickTop="1" x14ac:dyDescent="0.3">
      <c r="A35" s="45"/>
      <c r="B35" s="122"/>
      <c r="C35" s="45"/>
      <c r="D35" s="45"/>
      <c r="E35" s="45"/>
      <c r="F35" s="280"/>
      <c r="G35" s="280"/>
      <c r="H35" s="72"/>
      <c r="I35" s="81"/>
      <c r="J35" s="81"/>
      <c r="K35" s="72"/>
      <c r="L35" s="81"/>
      <c r="M35" s="125"/>
      <c r="N35" s="7"/>
      <c r="O35" s="7"/>
      <c r="P35" s="6"/>
      <c r="W35" s="6"/>
      <c r="X35" s="6">
        <v>31</v>
      </c>
      <c r="Y35" s="6"/>
    </row>
    <row r="36" spans="1:25" ht="15" customHeight="1" thickBot="1" x14ac:dyDescent="0.35">
      <c r="A36" s="6"/>
      <c r="B36" s="122"/>
      <c r="C36" s="46" t="s">
        <v>9</v>
      </c>
      <c r="D36" s="73"/>
      <c r="E36" s="73"/>
      <c r="F36" s="281" t="s">
        <v>169</v>
      </c>
      <c r="G36" s="116"/>
      <c r="H36" s="72"/>
      <c r="I36" s="81" t="s">
        <v>244</v>
      </c>
      <c r="J36" s="81"/>
      <c r="K36" s="72"/>
      <c r="L36" s="81" t="s">
        <v>244</v>
      </c>
      <c r="M36" s="125"/>
      <c r="N36" s="7"/>
      <c r="O36" s="7"/>
      <c r="P36" s="6"/>
      <c r="W36" s="6"/>
      <c r="X36" s="6"/>
      <c r="Y36" s="6"/>
    </row>
    <row r="37" spans="1:25" ht="15" customHeight="1" thickBot="1" x14ac:dyDescent="0.35">
      <c r="A37" s="49"/>
      <c r="B37" s="122"/>
      <c r="C37" s="49" t="s">
        <v>362</v>
      </c>
      <c r="D37" s="45"/>
      <c r="E37" s="168">
        <v>0</v>
      </c>
      <c r="F37" s="281" t="s">
        <v>170</v>
      </c>
      <c r="G37" s="116" t="str">
        <f t="shared" ref="G37:G57" si="5">VLOOKUP(CONCATENATE($F$14,$I$14,F37),$S$15:$T$30,2,FALSE)</f>
        <v>No</v>
      </c>
      <c r="H37" s="274">
        <f>IF($G37="No",IF($F$14=1,E37,IF($F$14=2,(E37/52),IF($F$14=3,E37,IF($F$14=4,(E37/52))))),IF($G37="A",(IF($F$14=1,E37,IF($F$14=2,(E37/52),IF($F$14=3,E37,IF($F$14=4,(E37/52)))))*$V$19),IF($G37="B",(IF($F$14=1,E37,IF($F$14=2,(E37/52),IF($F$14=3,E37,IF($F$14=4,(E37/52)))))*$V$21),"error")))</f>
        <v>0</v>
      </c>
      <c r="I37" s="83">
        <f>IF($H$26=0,0,H37/$H$26)</f>
        <v>0</v>
      </c>
      <c r="J37" s="81"/>
      <c r="K37" s="75">
        <f>IF($M37="No",IF($F$14=1,E37*52,IF($F$14=2,E37,IF($F$14=3,E37*52,IF($F$14=4,E37)))),IF($M37="A",(IF($F$14=1,E37*52,IF($F$14=2,E37,IF($F$14=3,E37*52,IF($F$14=4,E37))))*$V$19),IF($M37="B",(IF($F$14=1,E37*52,IF($F$14=2,E37,IF($F$14=3,E37*52,IF($F$14=4,E37))))*$V$21),"error")))</f>
        <v>0</v>
      </c>
      <c r="L37" s="83">
        <f>IF($K$26=0,0,K37/$K$26)</f>
        <v>0</v>
      </c>
      <c r="M37" s="124" t="str">
        <f t="shared" ref="M37:M57" si="6">VLOOKUP(CONCATENATE($F$14,$L$14,F37),$S$15:$T$30,2,FALSE)</f>
        <v>No</v>
      </c>
      <c r="N37" s="9"/>
      <c r="O37" s="16" t="str">
        <f t="shared" ref="O37:O57" si="7">VLOOKUP(CONCATENATE($F$14,1,F37),$S$15:$T$30,2,FALSE)</f>
        <v>No</v>
      </c>
      <c r="P37" s="12">
        <f>IF($O37="No",IF($F$14=1,E37*52,IF($F$14=2,E37,IF($F$14=3,E37*52,IF($F$14=4,E37)))),IF($O37="A",(IF($F$14=1,E37*52,IF($F$14=2,E37,IF($F$14=3,E37*52,IF($F$14=4,E37))))*$V$19),IF($O37="B",(IF($F$14=1,E37*52,IF($F$14=2,E37,IF($F$14=3,E37*52,IF($F$14=4,E37))))*$V$21),"error")))</f>
        <v>0</v>
      </c>
      <c r="W37" s="6"/>
      <c r="X37" s="6"/>
      <c r="Y37" s="6"/>
    </row>
    <row r="38" spans="1:25" ht="15" customHeight="1" thickBot="1" x14ac:dyDescent="0.35">
      <c r="A38" s="45"/>
      <c r="B38" s="122"/>
      <c r="C38" s="45" t="s">
        <v>163</v>
      </c>
      <c r="D38" s="45"/>
      <c r="E38" s="168">
        <v>0</v>
      </c>
      <c r="F38" s="281" t="s">
        <v>170</v>
      </c>
      <c r="G38" s="116" t="str">
        <f t="shared" si="5"/>
        <v>No</v>
      </c>
      <c r="H38" s="274">
        <f>IF($G38="No",IF($F$14=1,E38,IF($F$14=2,(E38/52),IF($F$14=3,E38,IF($F$14=4,(E38/52))))),IF($G38="A",(IF($F$14=1,E38,IF($F$14=2,(E38/52),IF($F$14=3,E38,IF($F$14=4,(E38/52)))))*$V$19),IF($G38="B",(IF($F$14=1,E38,IF($F$14=2,(E38/52),IF($F$14=3,E38,IF($F$14=4,(E38/52)))))*$V$21),"error")))</f>
        <v>0</v>
      </c>
      <c r="I38" s="83">
        <f t="shared" ref="I38:I57" si="8">IF($H$26=0,0,H38/$H$26)</f>
        <v>0</v>
      </c>
      <c r="J38" s="81"/>
      <c r="K38" s="75">
        <f>IF($M38="No",IF($F$14=1,E38*52,IF($F$14=2,E38,IF($F$14=3,E38*52,IF($F$14=4,E38)))),IF($M38="A",(IF($F$14=1,E38*52,IF($F$14=2,E38,IF($F$14=3,E38*52,IF($F$14=4,E38))))*$V$19),IF($M38="B",(IF($F$14=1,E38*52,IF($F$14=2,E38,IF($F$14=3,E38*52,IF($F$14=4,E38))))*$V$21),"error")))</f>
        <v>0</v>
      </c>
      <c r="L38" s="83">
        <f t="shared" ref="L38:L58" si="9">IF($K$26=0,0,K38/$K$26)</f>
        <v>0</v>
      </c>
      <c r="M38" s="124" t="str">
        <f t="shared" si="6"/>
        <v>No</v>
      </c>
      <c r="N38" s="9"/>
      <c r="O38" s="16" t="str">
        <f t="shared" si="7"/>
        <v>No</v>
      </c>
      <c r="P38" s="12">
        <f>IF($O38="No",IF($F$14=1,E38*52,IF($F$14=2,E38,IF($F$14=3,E38*52,IF($F$14=4,E38)))),IF($O38="A",(IF($F$14=1,E38*52,IF($F$14=2,E38,IF($F$14=3,E38*52,IF($F$14=4,E38))))*$V$19),IF($O38="B",(IF($F$14=1,E38*52,IF($F$14=2,E38,IF($F$14=3,E38*52,IF($F$14=4,E38))))*$V$21),"error")))</f>
        <v>0</v>
      </c>
      <c r="Q38" s="6"/>
      <c r="R38" s="6"/>
      <c r="S38" s="6"/>
      <c r="T38" s="6"/>
      <c r="U38" s="6"/>
      <c r="V38" s="6"/>
      <c r="W38" s="6"/>
      <c r="X38" s="6"/>
      <c r="Y38" s="6"/>
    </row>
    <row r="39" spans="1:25" ht="15" customHeight="1" thickBot="1" x14ac:dyDescent="0.35">
      <c r="A39" s="45"/>
      <c r="B39" s="122"/>
      <c r="C39" s="45" t="s">
        <v>177</v>
      </c>
      <c r="D39" s="45"/>
      <c r="E39" s="168">
        <v>0</v>
      </c>
      <c r="F39" s="281" t="s">
        <v>170</v>
      </c>
      <c r="G39" s="116" t="str">
        <f t="shared" si="5"/>
        <v>No</v>
      </c>
      <c r="H39" s="274">
        <f>IF($G39="No",IF($F$14=1,E39,IF($F$14=2,(E39/52),IF($F$14=3,E39,IF($F$14=4,(E39/52))))),IF($G39="A",(IF($F$14=1,E39,IF($F$14=2,(E39/52),IF($F$14=3,E39,IF($F$14=4,(E39/52)))))*$V$19),IF($G39="B",(IF($F$14=1,E39,IF($F$14=2,(E39/52),IF($F$14=3,E39,IF($F$14=4,(E39/52)))))*$V$21),"error")))</f>
        <v>0</v>
      </c>
      <c r="I39" s="83">
        <f t="shared" si="8"/>
        <v>0</v>
      </c>
      <c r="J39" s="81"/>
      <c r="K39" s="75">
        <f>IF($M39="No",IF($F$14=1,E39*52,IF($F$14=2,E39,IF($F$14=3,E39*52,IF($F$14=4,E39)))),IF($M39="A",(IF($F$14=1,E39*52,IF($F$14=2,E39,IF($F$14=3,E39*52,IF($F$14=4,E39))))*$V$19),IF($M39="B",(IF($F$14=1,E39*52,IF($F$14=2,E39,IF($F$14=3,E39*52,IF($F$14=4,E39))))*$V$21),"error")))</f>
        <v>0</v>
      </c>
      <c r="L39" s="83">
        <f t="shared" si="9"/>
        <v>0</v>
      </c>
      <c r="M39" s="124" t="str">
        <f t="shared" si="6"/>
        <v>No</v>
      </c>
      <c r="N39" s="9"/>
      <c r="O39" s="16" t="str">
        <f t="shared" si="7"/>
        <v>No</v>
      </c>
      <c r="P39" s="12">
        <f>IF($O39="No",IF($F$14=1,E39*52,IF($F$14=2,E39,IF($F$14=3,E39*52,IF($F$14=4,E39)))),IF($O39="A",(IF($F$14=1,E39*52,IF($F$14=2,E39,IF($F$14=3,E39*52,IF($F$14=4,E39))))*$V$19),IF($O39="B",(IF($F$14=1,E39*52,IF($F$14=2,E39,IF($F$14=3,E39*52,IF($F$14=4,E39))))*$V$21),"error")))</f>
        <v>0</v>
      </c>
      <c r="Q39" s="6"/>
      <c r="R39" s="6"/>
      <c r="S39" s="6"/>
      <c r="T39" s="6"/>
      <c r="U39" s="6"/>
      <c r="V39" s="6"/>
      <c r="W39" s="6"/>
      <c r="X39" s="6"/>
      <c r="Y39" s="6"/>
    </row>
    <row r="40" spans="1:25" ht="15" customHeight="1" thickBot="1" x14ac:dyDescent="0.35">
      <c r="A40" s="45"/>
      <c r="B40" s="122"/>
      <c r="C40" s="45" t="s">
        <v>365</v>
      </c>
      <c r="D40" s="45"/>
      <c r="E40" s="168">
        <v>0</v>
      </c>
      <c r="F40" s="281" t="s">
        <v>168</v>
      </c>
      <c r="G40" s="116" t="str">
        <f t="shared" si="5"/>
        <v>No</v>
      </c>
      <c r="H40" s="274">
        <f>IF($G40="No",IF($F$14=1,E40,IF($F$14=2,(E40/52),IF($F$14=3,E40,IF($F$14=4,(E40/52))))),IF($G40="A",(IF($F$14=1,E40,IF($F$14=2,(E40/52),IF($F$14=3,E40,IF($F$14=4,(E40/52)))))*(1/1.05)),IF($G40="B",(IF($F$14=1,E40,IF($F$14=2,(E40/52),IF($F$14=3,E40,IF($F$14=4,(E40/52)))))*1.05),"error")))</f>
        <v>0</v>
      </c>
      <c r="I40" s="83">
        <f t="shared" si="8"/>
        <v>0</v>
      </c>
      <c r="J40" s="81"/>
      <c r="K40" s="75">
        <f>IF($M40="No",IF($F$14=1,E40*52,IF($F$14=2,E40,IF($F$14=3,E40*52,IF($F$14=4,E40)))),IF($M40="A",(IF($F$14=1,E40*52,IF($F$14=2,E40,IF($F$14=3,E40*52,IF($F$14=4,E40))))*(1/1.05)),IF($M40="B",(IF($F$14=1,E40*52,IF($F$14=2,E40,IF($F$14=3,E40*52,IF($F$14=4,E40))))*1.05),"error")))</f>
        <v>0</v>
      </c>
      <c r="L40" s="83">
        <f t="shared" si="9"/>
        <v>0</v>
      </c>
      <c r="M40" s="124" t="str">
        <f t="shared" si="6"/>
        <v>No</v>
      </c>
      <c r="N40" s="9"/>
      <c r="O40" s="16" t="str">
        <f t="shared" si="7"/>
        <v>No</v>
      </c>
      <c r="P40" s="12">
        <f>IF($O40="No",IF($F$14=1,E40*52,IF($F$14=2,E40,IF($F$14=3,E40*52,IF($F$14=4,E40)))),IF($O40="A",(IF($F$14=1,E40*52,IF($F$14=2,E40,IF($F$14=3,E40*52,IF($F$14=4,E40))))*$V$19),IF($O40="B",(IF($F$14=1,E40*52,IF($F$14=2,E40,IF($F$14=3,E40*52,IF($F$14=4,E40))))*$V$21),"error")))</f>
        <v>0</v>
      </c>
      <c r="Q40" s="6"/>
      <c r="R40" s="6"/>
      <c r="S40" s="6"/>
      <c r="T40" s="6"/>
      <c r="U40" s="6"/>
      <c r="V40" s="6"/>
      <c r="W40" s="6"/>
      <c r="X40" s="6"/>
      <c r="Y40" s="6"/>
    </row>
    <row r="41" spans="1:25" ht="15" customHeight="1" thickBot="1" x14ac:dyDescent="0.35">
      <c r="A41" s="45"/>
      <c r="B41" s="122"/>
      <c r="C41" s="45" t="s">
        <v>179</v>
      </c>
      <c r="D41" s="45"/>
      <c r="E41" s="168">
        <v>0</v>
      </c>
      <c r="F41" s="281" t="s">
        <v>168</v>
      </c>
      <c r="G41" s="116" t="str">
        <f t="shared" si="5"/>
        <v>No</v>
      </c>
      <c r="H41" s="274">
        <f t="shared" ref="H41:H57" si="10">IF($G41="No",IF($F$14=1,E41,IF($F$14=2,(E41/52),IF($F$14=3,E41,IF($F$14=4,(E41/52))))),IF($G41="A",(IF($F$14=1,E41,IF($F$14=2,(E41/52),IF($F$14=3,E41,IF($F$14=4,(E41/52)))))*$V$19),IF($G41="B",(IF($F$14=1,E41,IF($F$14=2,(E41/52),IF($F$14=3,E41,IF($F$14=4,(E41/52)))))*$V$21),"error")))</f>
        <v>0</v>
      </c>
      <c r="I41" s="83">
        <f t="shared" si="8"/>
        <v>0</v>
      </c>
      <c r="J41" s="81"/>
      <c r="K41" s="75">
        <f t="shared" ref="K41:K57" si="11">IF($M41="No",IF($F$14=1,E41*52,IF($F$14=2,E41,IF($F$14=3,E41*52,IF($F$14=4,E41)))),IF($M41="A",(IF($F$14=1,E41*52,IF($F$14=2,E41,IF($F$14=3,E41*52,IF($F$14=4,E41))))*$V$19),IF($M41="B",(IF($F$14=1,E41*52,IF($F$14=2,E41,IF($F$14=3,E41*52,IF($F$14=4,E41))))*$V$21),"error")))</f>
        <v>0</v>
      </c>
      <c r="L41" s="83">
        <f t="shared" si="9"/>
        <v>0</v>
      </c>
      <c r="M41" s="124" t="str">
        <f t="shared" si="6"/>
        <v>No</v>
      </c>
      <c r="N41" s="9"/>
      <c r="O41" s="16" t="str">
        <f t="shared" si="7"/>
        <v>No</v>
      </c>
      <c r="P41" s="12">
        <f>IF($O41="No",IF($F$14=1,E41*52,IF($F$14=2,E41,IF($F$14=3,E41*52,IF($F$14=4,E41)))),IF($O41="A",(IF($F$14=1,E41*52,IF($F$14=2,E41,IF($F$14=3,E41*52,IF($F$14=4,E41))))*(1/1.05)),IF($O41="B",(IF($F$14=1,E41*52,IF($F$14=2,E41,IF($F$14=3,E41*52,IF($F$14=4,E41))))*1.05),"error")))</f>
        <v>0</v>
      </c>
      <c r="Q41" s="6"/>
      <c r="R41" s="6"/>
      <c r="S41" s="6"/>
      <c r="T41" s="6"/>
      <c r="U41" s="6"/>
      <c r="V41" s="6"/>
      <c r="W41" s="6"/>
      <c r="X41" s="6"/>
      <c r="Y41" s="6"/>
    </row>
    <row r="42" spans="1:25" ht="15" customHeight="1" thickBot="1" x14ac:dyDescent="0.35">
      <c r="A42" s="45"/>
      <c r="B42" s="122"/>
      <c r="C42" s="144" t="s">
        <v>389</v>
      </c>
      <c r="D42" s="45"/>
      <c r="E42" s="168">
        <v>0</v>
      </c>
      <c r="F42" s="281" t="s">
        <v>168</v>
      </c>
      <c r="G42" s="116" t="str">
        <f t="shared" si="5"/>
        <v>No</v>
      </c>
      <c r="H42" s="274">
        <f t="shared" si="10"/>
        <v>0</v>
      </c>
      <c r="I42" s="83">
        <f t="shared" si="8"/>
        <v>0</v>
      </c>
      <c r="J42" s="81"/>
      <c r="K42" s="75">
        <f t="shared" si="11"/>
        <v>0</v>
      </c>
      <c r="L42" s="83">
        <f t="shared" si="9"/>
        <v>0</v>
      </c>
      <c r="M42" s="124" t="str">
        <f t="shared" si="6"/>
        <v>No</v>
      </c>
      <c r="N42" s="9"/>
      <c r="O42" s="16" t="str">
        <f t="shared" si="7"/>
        <v>No</v>
      </c>
      <c r="P42" s="12">
        <f t="shared" ref="P42:P57" si="12">IF($O42="No",IF($F$14=1,E42*52,IF($F$14=2,E42,IF($F$14=3,E42*52,IF($F$14=4,E42)))),IF($O42="A",(IF($F$14=1,E42*52,IF($F$14=2,E42,IF($F$14=3,E42*52,IF($F$14=4,E42))))*$V$19),IF($O42="B",(IF($F$14=1,E42*52,IF($F$14=2,E42,IF($F$14=3,E42*52,IF($F$14=4,E42))))*$V$21),"error")))</f>
        <v>0</v>
      </c>
      <c r="Q42" s="6"/>
      <c r="R42" s="6"/>
      <c r="S42" s="6"/>
      <c r="T42" s="6"/>
      <c r="U42" s="6"/>
      <c r="V42" s="6"/>
      <c r="W42" s="6"/>
      <c r="X42" s="6"/>
      <c r="Y42" s="6"/>
    </row>
    <row r="43" spans="1:25" ht="15" customHeight="1" thickBot="1" x14ac:dyDescent="0.35">
      <c r="A43" s="45"/>
      <c r="B43" s="122"/>
      <c r="C43" s="45" t="s">
        <v>368</v>
      </c>
      <c r="D43" s="45"/>
      <c r="E43" s="168">
        <v>0</v>
      </c>
      <c r="F43" s="275" t="s">
        <v>168</v>
      </c>
      <c r="G43" s="110" t="str">
        <f t="shared" si="5"/>
        <v>No</v>
      </c>
      <c r="H43" s="274">
        <f t="shared" si="10"/>
        <v>0</v>
      </c>
      <c r="I43" s="83">
        <f t="shared" si="8"/>
        <v>0</v>
      </c>
      <c r="J43" s="81"/>
      <c r="K43" s="75">
        <f t="shared" si="11"/>
        <v>0</v>
      </c>
      <c r="L43" s="83">
        <f t="shared" si="9"/>
        <v>0</v>
      </c>
      <c r="M43" s="124" t="str">
        <f t="shared" si="6"/>
        <v>No</v>
      </c>
      <c r="N43" s="9"/>
      <c r="O43" s="16" t="str">
        <f t="shared" si="7"/>
        <v>No</v>
      </c>
      <c r="P43" s="12">
        <f t="shared" si="12"/>
        <v>0</v>
      </c>
      <c r="Q43" s="6"/>
      <c r="R43" s="6"/>
      <c r="S43" s="6"/>
      <c r="T43" s="6"/>
      <c r="U43" s="6"/>
      <c r="V43" s="6"/>
      <c r="W43" s="6"/>
      <c r="X43" s="6"/>
      <c r="Y43" s="6"/>
    </row>
    <row r="44" spans="1:25" ht="15" customHeight="1" thickBot="1" x14ac:dyDescent="0.35">
      <c r="A44" s="45"/>
      <c r="B44" s="122"/>
      <c r="C44" s="45" t="s">
        <v>279</v>
      </c>
      <c r="D44" s="45"/>
      <c r="E44" s="168">
        <v>0</v>
      </c>
      <c r="F44" s="275" t="s">
        <v>168</v>
      </c>
      <c r="G44" s="110" t="str">
        <f t="shared" si="5"/>
        <v>No</v>
      </c>
      <c r="H44" s="75">
        <f t="shared" si="10"/>
        <v>0</v>
      </c>
      <c r="I44" s="83">
        <f t="shared" si="8"/>
        <v>0</v>
      </c>
      <c r="J44" s="81"/>
      <c r="K44" s="75">
        <f t="shared" si="11"/>
        <v>0</v>
      </c>
      <c r="L44" s="83">
        <f t="shared" si="9"/>
        <v>0</v>
      </c>
      <c r="M44" s="124" t="str">
        <f t="shared" si="6"/>
        <v>No</v>
      </c>
      <c r="N44" s="9"/>
      <c r="O44" s="16" t="str">
        <f t="shared" si="7"/>
        <v>No</v>
      </c>
      <c r="P44" s="12">
        <f t="shared" si="12"/>
        <v>0</v>
      </c>
      <c r="Q44" s="6"/>
      <c r="R44" s="6"/>
      <c r="S44" s="6"/>
      <c r="T44" s="6"/>
      <c r="U44" s="6"/>
      <c r="V44" s="6"/>
      <c r="W44" s="6"/>
      <c r="X44" s="6"/>
      <c r="Y44" s="6"/>
    </row>
    <row r="45" spans="1:25" ht="15" customHeight="1" thickBot="1" x14ac:dyDescent="0.35">
      <c r="A45" s="45"/>
      <c r="B45" s="122"/>
      <c r="C45" s="45" t="s">
        <v>178</v>
      </c>
      <c r="D45" s="45"/>
      <c r="E45" s="168">
        <v>0</v>
      </c>
      <c r="F45" s="109" t="s">
        <v>168</v>
      </c>
      <c r="G45" s="110" t="str">
        <f t="shared" si="5"/>
        <v>No</v>
      </c>
      <c r="H45" s="75">
        <f t="shared" si="10"/>
        <v>0</v>
      </c>
      <c r="I45" s="83">
        <f t="shared" si="8"/>
        <v>0</v>
      </c>
      <c r="J45" s="81"/>
      <c r="K45" s="75">
        <f t="shared" si="11"/>
        <v>0</v>
      </c>
      <c r="L45" s="83">
        <f t="shared" si="9"/>
        <v>0</v>
      </c>
      <c r="M45" s="124" t="str">
        <f t="shared" si="6"/>
        <v>No</v>
      </c>
      <c r="N45" s="9"/>
      <c r="O45" s="16" t="str">
        <f t="shared" si="7"/>
        <v>No</v>
      </c>
      <c r="P45" s="12">
        <f t="shared" si="12"/>
        <v>0</v>
      </c>
      <c r="Q45" s="6"/>
      <c r="R45" s="6"/>
      <c r="S45" s="6"/>
      <c r="T45" s="6"/>
      <c r="U45" s="6"/>
      <c r="V45" s="6"/>
      <c r="W45" s="6"/>
      <c r="X45" s="6"/>
      <c r="Y45" s="6"/>
    </row>
    <row r="46" spans="1:25" ht="15" customHeight="1" thickBot="1" x14ac:dyDescent="0.35">
      <c r="A46" s="45"/>
      <c r="B46" s="122"/>
      <c r="C46" s="45" t="s">
        <v>364</v>
      </c>
      <c r="D46" s="45"/>
      <c r="E46" s="168">
        <v>0</v>
      </c>
      <c r="F46" s="109" t="s">
        <v>170</v>
      </c>
      <c r="G46" s="110" t="str">
        <f t="shared" si="5"/>
        <v>No</v>
      </c>
      <c r="H46" s="75">
        <f t="shared" si="10"/>
        <v>0</v>
      </c>
      <c r="I46" s="83">
        <f t="shared" si="8"/>
        <v>0</v>
      </c>
      <c r="J46" s="81"/>
      <c r="K46" s="75">
        <f t="shared" si="11"/>
        <v>0</v>
      </c>
      <c r="L46" s="83">
        <f t="shared" si="9"/>
        <v>0</v>
      </c>
      <c r="M46" s="124" t="str">
        <f t="shared" si="6"/>
        <v>No</v>
      </c>
      <c r="N46" s="9"/>
      <c r="O46" s="16" t="str">
        <f t="shared" si="7"/>
        <v>No</v>
      </c>
      <c r="P46" s="12">
        <f t="shared" si="12"/>
        <v>0</v>
      </c>
      <c r="Q46" s="6"/>
      <c r="R46" s="6"/>
      <c r="S46" s="6"/>
      <c r="T46" s="6"/>
      <c r="U46" s="6"/>
      <c r="V46" s="6"/>
      <c r="W46" s="6"/>
      <c r="X46" s="6"/>
      <c r="Y46" s="6"/>
    </row>
    <row r="47" spans="1:25" ht="15" customHeight="1" thickBot="1" x14ac:dyDescent="0.35">
      <c r="A47" s="45"/>
      <c r="B47" s="122"/>
      <c r="C47" s="45" t="s">
        <v>366</v>
      </c>
      <c r="D47" s="45"/>
      <c r="E47" s="168">
        <v>0</v>
      </c>
      <c r="F47" s="109" t="s">
        <v>168</v>
      </c>
      <c r="G47" s="110" t="str">
        <f t="shared" si="5"/>
        <v>No</v>
      </c>
      <c r="H47" s="75">
        <f t="shared" si="10"/>
        <v>0</v>
      </c>
      <c r="I47" s="83">
        <f t="shared" si="8"/>
        <v>0</v>
      </c>
      <c r="J47" s="81"/>
      <c r="K47" s="75">
        <f t="shared" si="11"/>
        <v>0</v>
      </c>
      <c r="L47" s="83">
        <f t="shared" si="9"/>
        <v>0</v>
      </c>
      <c r="M47" s="124" t="str">
        <f t="shared" si="6"/>
        <v>No</v>
      </c>
      <c r="N47" s="9"/>
      <c r="O47" s="16" t="str">
        <f t="shared" si="7"/>
        <v>No</v>
      </c>
      <c r="P47" s="12">
        <f t="shared" si="12"/>
        <v>0</v>
      </c>
      <c r="Q47" s="6"/>
      <c r="R47" s="6"/>
      <c r="S47" s="6"/>
      <c r="T47" s="6"/>
      <c r="U47" s="6"/>
      <c r="V47" s="6"/>
      <c r="W47" s="6"/>
      <c r="X47" s="6"/>
      <c r="Y47" s="6"/>
    </row>
    <row r="48" spans="1:25" ht="15" customHeight="1" thickBot="1" x14ac:dyDescent="0.35">
      <c r="A48" s="45"/>
      <c r="B48" s="122"/>
      <c r="C48" s="144" t="s">
        <v>390</v>
      </c>
      <c r="D48" s="45"/>
      <c r="E48" s="168">
        <v>0</v>
      </c>
      <c r="F48" s="109" t="s">
        <v>168</v>
      </c>
      <c r="G48" s="110" t="str">
        <f t="shared" si="5"/>
        <v>No</v>
      </c>
      <c r="H48" s="75">
        <f t="shared" si="10"/>
        <v>0</v>
      </c>
      <c r="I48" s="83">
        <f t="shared" si="8"/>
        <v>0</v>
      </c>
      <c r="J48" s="81"/>
      <c r="K48" s="75">
        <f t="shared" si="11"/>
        <v>0</v>
      </c>
      <c r="L48" s="83">
        <f t="shared" si="9"/>
        <v>0</v>
      </c>
      <c r="M48" s="124" t="str">
        <f t="shared" si="6"/>
        <v>No</v>
      </c>
      <c r="N48" s="9"/>
      <c r="O48" s="16" t="str">
        <f t="shared" si="7"/>
        <v>No</v>
      </c>
      <c r="P48" s="12">
        <f t="shared" si="12"/>
        <v>0</v>
      </c>
      <c r="Q48" s="6"/>
      <c r="R48" s="6"/>
      <c r="S48" s="6"/>
      <c r="T48" s="6"/>
      <c r="U48" s="6"/>
      <c r="V48" s="6"/>
      <c r="W48" s="6"/>
      <c r="X48" s="6"/>
      <c r="Y48" s="6"/>
    </row>
    <row r="49" spans="1:25" ht="15" customHeight="1" thickBot="1" x14ac:dyDescent="0.35">
      <c r="A49" s="45"/>
      <c r="B49" s="122"/>
      <c r="C49" s="144" t="s">
        <v>403</v>
      </c>
      <c r="D49" s="45"/>
      <c r="E49" s="168">
        <v>0</v>
      </c>
      <c r="F49" s="109" t="s">
        <v>168</v>
      </c>
      <c r="G49" s="110" t="str">
        <f t="shared" si="5"/>
        <v>No</v>
      </c>
      <c r="H49" s="75">
        <f t="shared" si="10"/>
        <v>0</v>
      </c>
      <c r="I49" s="83">
        <f t="shared" si="8"/>
        <v>0</v>
      </c>
      <c r="J49" s="81"/>
      <c r="K49" s="75">
        <f t="shared" si="11"/>
        <v>0</v>
      </c>
      <c r="L49" s="83">
        <f t="shared" si="9"/>
        <v>0</v>
      </c>
      <c r="M49" s="124" t="str">
        <f t="shared" si="6"/>
        <v>No</v>
      </c>
      <c r="N49" s="9"/>
      <c r="O49" s="16" t="str">
        <f t="shared" si="7"/>
        <v>No</v>
      </c>
      <c r="P49" s="12">
        <f t="shared" si="12"/>
        <v>0</v>
      </c>
      <c r="Q49" s="6"/>
      <c r="R49" s="6"/>
      <c r="S49" s="6"/>
      <c r="T49" s="6"/>
      <c r="U49" s="6"/>
      <c r="V49" s="6"/>
      <c r="W49" s="6"/>
      <c r="X49" s="6"/>
      <c r="Y49" s="6"/>
    </row>
    <row r="50" spans="1:25" ht="15" customHeight="1" thickBot="1" x14ac:dyDescent="0.35">
      <c r="A50" s="45"/>
      <c r="B50" s="122"/>
      <c r="C50" s="45" t="s">
        <v>165</v>
      </c>
      <c r="D50" s="45"/>
      <c r="E50" s="168">
        <v>0</v>
      </c>
      <c r="F50" s="109" t="s">
        <v>168</v>
      </c>
      <c r="G50" s="110" t="str">
        <f t="shared" si="5"/>
        <v>No</v>
      </c>
      <c r="H50" s="75">
        <f t="shared" si="10"/>
        <v>0</v>
      </c>
      <c r="I50" s="83">
        <f t="shared" si="8"/>
        <v>0</v>
      </c>
      <c r="J50" s="81"/>
      <c r="K50" s="75">
        <f t="shared" si="11"/>
        <v>0</v>
      </c>
      <c r="L50" s="83">
        <f t="shared" si="9"/>
        <v>0</v>
      </c>
      <c r="M50" s="124" t="str">
        <f t="shared" si="6"/>
        <v>No</v>
      </c>
      <c r="N50" s="9"/>
      <c r="O50" s="16" t="str">
        <f t="shared" si="7"/>
        <v>No</v>
      </c>
      <c r="P50" s="12">
        <f t="shared" si="12"/>
        <v>0</v>
      </c>
      <c r="Q50" s="6"/>
      <c r="R50" s="6"/>
      <c r="S50" s="6"/>
      <c r="T50" s="6"/>
      <c r="U50" s="6"/>
      <c r="V50" s="6"/>
      <c r="W50" s="6"/>
      <c r="X50" s="6"/>
      <c r="Y50" s="6"/>
    </row>
    <row r="51" spans="1:25" ht="15" customHeight="1" thickBot="1" x14ac:dyDescent="0.35">
      <c r="A51" s="45"/>
      <c r="B51" s="122"/>
      <c r="C51" s="45" t="s">
        <v>367</v>
      </c>
      <c r="D51" s="45"/>
      <c r="E51" s="168">
        <v>0</v>
      </c>
      <c r="F51" s="109" t="s">
        <v>168</v>
      </c>
      <c r="G51" s="110" t="str">
        <f t="shared" si="5"/>
        <v>No</v>
      </c>
      <c r="H51" s="75">
        <f t="shared" si="10"/>
        <v>0</v>
      </c>
      <c r="I51" s="83">
        <f t="shared" si="8"/>
        <v>0</v>
      </c>
      <c r="J51" s="81"/>
      <c r="K51" s="75">
        <f t="shared" si="11"/>
        <v>0</v>
      </c>
      <c r="L51" s="83">
        <f t="shared" si="9"/>
        <v>0</v>
      </c>
      <c r="M51" s="124" t="str">
        <f t="shared" si="6"/>
        <v>No</v>
      </c>
      <c r="N51" s="9"/>
      <c r="O51" s="16" t="str">
        <f t="shared" si="7"/>
        <v>No</v>
      </c>
      <c r="P51" s="12">
        <f t="shared" si="12"/>
        <v>0</v>
      </c>
      <c r="Q51" s="6"/>
      <c r="R51" s="6"/>
      <c r="S51" s="6"/>
      <c r="T51" s="6"/>
      <c r="U51" s="6"/>
      <c r="V51" s="6"/>
      <c r="W51" s="6"/>
      <c r="X51" s="6"/>
      <c r="Y51" s="6"/>
    </row>
    <row r="52" spans="1:25" ht="15" customHeight="1" thickBot="1" x14ac:dyDescent="0.35">
      <c r="A52" s="45"/>
      <c r="B52" s="122"/>
      <c r="C52" s="144" t="s">
        <v>405</v>
      </c>
      <c r="D52" s="45"/>
      <c r="E52" s="168">
        <v>0</v>
      </c>
      <c r="F52" s="109" t="s">
        <v>168</v>
      </c>
      <c r="G52" s="110" t="str">
        <f t="shared" si="5"/>
        <v>No</v>
      </c>
      <c r="H52" s="75">
        <f t="shared" si="10"/>
        <v>0</v>
      </c>
      <c r="I52" s="83">
        <f t="shared" si="8"/>
        <v>0</v>
      </c>
      <c r="J52" s="81"/>
      <c r="K52" s="75">
        <f t="shared" si="11"/>
        <v>0</v>
      </c>
      <c r="L52" s="83">
        <f t="shared" si="9"/>
        <v>0</v>
      </c>
      <c r="M52" s="124" t="str">
        <f t="shared" si="6"/>
        <v>No</v>
      </c>
      <c r="N52" s="9"/>
      <c r="O52" s="16" t="str">
        <f t="shared" si="7"/>
        <v>No</v>
      </c>
      <c r="P52" s="12">
        <f t="shared" si="12"/>
        <v>0</v>
      </c>
      <c r="Q52" s="6"/>
      <c r="R52" s="6"/>
      <c r="S52" s="6"/>
      <c r="T52" s="6"/>
      <c r="U52" s="6"/>
      <c r="V52" s="6"/>
      <c r="W52" s="6"/>
      <c r="X52" s="6"/>
      <c r="Y52" s="6"/>
    </row>
    <row r="53" spans="1:25" ht="15" customHeight="1" thickBot="1" x14ac:dyDescent="0.35">
      <c r="A53" s="45"/>
      <c r="B53" s="122"/>
      <c r="C53" s="144" t="s">
        <v>391</v>
      </c>
      <c r="D53" s="45"/>
      <c r="E53" s="168">
        <v>0</v>
      </c>
      <c r="F53" s="109" t="s">
        <v>168</v>
      </c>
      <c r="G53" s="110" t="str">
        <f t="shared" si="5"/>
        <v>No</v>
      </c>
      <c r="H53" s="75">
        <f t="shared" si="10"/>
        <v>0</v>
      </c>
      <c r="I53" s="83">
        <f t="shared" si="8"/>
        <v>0</v>
      </c>
      <c r="J53" s="81"/>
      <c r="K53" s="75">
        <f t="shared" si="11"/>
        <v>0</v>
      </c>
      <c r="L53" s="83">
        <f t="shared" si="9"/>
        <v>0</v>
      </c>
      <c r="M53" s="124" t="str">
        <f t="shared" si="6"/>
        <v>No</v>
      </c>
      <c r="N53" s="9"/>
      <c r="O53" s="16" t="str">
        <f t="shared" si="7"/>
        <v>No</v>
      </c>
      <c r="P53" s="12">
        <f t="shared" si="12"/>
        <v>0</v>
      </c>
      <c r="Q53" s="6"/>
      <c r="R53" s="6"/>
      <c r="S53" s="6"/>
      <c r="T53" s="6"/>
      <c r="U53" s="6"/>
      <c r="V53" s="6"/>
      <c r="W53" s="6"/>
      <c r="X53" s="6"/>
      <c r="Y53" s="6"/>
    </row>
    <row r="54" spans="1:25" ht="15" customHeight="1" thickBot="1" x14ac:dyDescent="0.35">
      <c r="A54" s="45"/>
      <c r="B54" s="122"/>
      <c r="C54" s="45" t="s">
        <v>166</v>
      </c>
      <c r="D54" s="45"/>
      <c r="E54" s="168">
        <v>0</v>
      </c>
      <c r="F54" s="111" t="s">
        <v>170</v>
      </c>
      <c r="G54" s="110" t="str">
        <f t="shared" si="5"/>
        <v>No</v>
      </c>
      <c r="H54" s="75">
        <f t="shared" si="10"/>
        <v>0</v>
      </c>
      <c r="I54" s="83">
        <f t="shared" si="8"/>
        <v>0</v>
      </c>
      <c r="J54" s="81"/>
      <c r="K54" s="75">
        <f t="shared" si="11"/>
        <v>0</v>
      </c>
      <c r="L54" s="83">
        <f t="shared" si="9"/>
        <v>0</v>
      </c>
      <c r="M54" s="124" t="str">
        <f t="shared" si="6"/>
        <v>No</v>
      </c>
      <c r="N54" s="9"/>
      <c r="O54" s="16" t="str">
        <f t="shared" si="7"/>
        <v>No</v>
      </c>
      <c r="P54" s="12">
        <f t="shared" si="12"/>
        <v>0</v>
      </c>
      <c r="Q54" s="6"/>
      <c r="R54" s="6"/>
      <c r="S54" s="6"/>
      <c r="T54" s="6"/>
      <c r="U54" s="6"/>
      <c r="V54" s="6"/>
      <c r="W54" s="6"/>
      <c r="X54" s="6"/>
      <c r="Y54" s="6"/>
    </row>
    <row r="55" spans="1:25" ht="15" customHeight="1" thickBot="1" x14ac:dyDescent="0.35">
      <c r="A55" s="45"/>
      <c r="B55" s="122"/>
      <c r="C55" s="45" t="s">
        <v>363</v>
      </c>
      <c r="D55" s="45"/>
      <c r="E55" s="168">
        <v>0</v>
      </c>
      <c r="F55" s="111" t="s">
        <v>168</v>
      </c>
      <c r="G55" s="110" t="str">
        <f t="shared" si="5"/>
        <v>No</v>
      </c>
      <c r="H55" s="75">
        <f t="shared" si="10"/>
        <v>0</v>
      </c>
      <c r="I55" s="83">
        <f t="shared" si="8"/>
        <v>0</v>
      </c>
      <c r="J55" s="81"/>
      <c r="K55" s="75">
        <f t="shared" si="11"/>
        <v>0</v>
      </c>
      <c r="L55" s="83">
        <f t="shared" si="9"/>
        <v>0</v>
      </c>
      <c r="M55" s="124" t="str">
        <f t="shared" si="6"/>
        <v>No</v>
      </c>
      <c r="N55" s="9"/>
      <c r="O55" s="16" t="str">
        <f t="shared" si="7"/>
        <v>No</v>
      </c>
      <c r="P55" s="12">
        <f t="shared" si="12"/>
        <v>0</v>
      </c>
      <c r="Q55" s="6"/>
      <c r="R55" s="6"/>
      <c r="S55" s="6"/>
      <c r="T55" s="6"/>
      <c r="U55" s="6"/>
      <c r="V55" s="6"/>
      <c r="W55" s="6"/>
      <c r="X55" s="6"/>
      <c r="Y55" s="6"/>
    </row>
    <row r="56" spans="1:25" ht="15" customHeight="1" thickBot="1" x14ac:dyDescent="0.35">
      <c r="A56" s="45"/>
      <c r="B56" s="122"/>
      <c r="C56" s="45" t="s">
        <v>361</v>
      </c>
      <c r="D56" s="45"/>
      <c r="E56" s="168">
        <v>0</v>
      </c>
      <c r="F56" s="111" t="s">
        <v>168</v>
      </c>
      <c r="G56" s="110" t="str">
        <f t="shared" si="5"/>
        <v>No</v>
      </c>
      <c r="H56" s="75">
        <f t="shared" si="10"/>
        <v>0</v>
      </c>
      <c r="I56" s="83">
        <f t="shared" si="8"/>
        <v>0</v>
      </c>
      <c r="J56" s="81"/>
      <c r="K56" s="75">
        <f t="shared" si="11"/>
        <v>0</v>
      </c>
      <c r="L56" s="83">
        <f t="shared" si="9"/>
        <v>0</v>
      </c>
      <c r="M56" s="124" t="str">
        <f t="shared" si="6"/>
        <v>No</v>
      </c>
      <c r="N56" s="9"/>
      <c r="O56" s="16" t="str">
        <f t="shared" si="7"/>
        <v>No</v>
      </c>
      <c r="P56" s="12">
        <f t="shared" si="12"/>
        <v>0</v>
      </c>
      <c r="Q56" s="6"/>
      <c r="R56" s="6"/>
      <c r="S56" s="6"/>
      <c r="T56" s="6"/>
      <c r="U56" s="6"/>
      <c r="V56" s="6"/>
      <c r="W56" s="6"/>
      <c r="X56" s="6"/>
      <c r="Y56" s="6"/>
    </row>
    <row r="57" spans="1:25" ht="15" customHeight="1" thickBot="1" x14ac:dyDescent="0.35">
      <c r="A57" s="45"/>
      <c r="B57" s="122"/>
      <c r="C57" s="45" t="s">
        <v>272</v>
      </c>
      <c r="D57" s="45"/>
      <c r="E57" s="168">
        <v>0</v>
      </c>
      <c r="F57" s="111" t="s">
        <v>168</v>
      </c>
      <c r="G57" s="110" t="str">
        <f t="shared" si="5"/>
        <v>No</v>
      </c>
      <c r="H57" s="80">
        <f t="shared" si="10"/>
        <v>0</v>
      </c>
      <c r="I57" s="85">
        <f t="shared" si="8"/>
        <v>0</v>
      </c>
      <c r="J57" s="81"/>
      <c r="K57" s="80">
        <f t="shared" si="11"/>
        <v>0</v>
      </c>
      <c r="L57" s="85">
        <f t="shared" si="9"/>
        <v>0</v>
      </c>
      <c r="M57" s="124" t="str">
        <f t="shared" si="6"/>
        <v>No</v>
      </c>
      <c r="N57" s="9"/>
      <c r="O57" s="16" t="str">
        <f t="shared" si="7"/>
        <v>No</v>
      </c>
      <c r="P57" s="12">
        <f t="shared" si="12"/>
        <v>0</v>
      </c>
      <c r="Q57" s="6"/>
      <c r="R57" s="6"/>
      <c r="S57" s="6"/>
      <c r="T57" s="6"/>
      <c r="U57" s="6"/>
      <c r="V57" s="6"/>
      <c r="W57" s="6"/>
      <c r="X57" s="6"/>
      <c r="Y57" s="6"/>
    </row>
    <row r="58" spans="1:25" ht="15" customHeight="1" thickTop="1" thickBot="1" x14ac:dyDescent="0.35">
      <c r="A58" s="6"/>
      <c r="B58" s="122"/>
      <c r="C58" s="46" t="s">
        <v>10</v>
      </c>
      <c r="D58" s="73"/>
      <c r="E58" s="69">
        <f>SUM(E37:E57)</f>
        <v>0</v>
      </c>
      <c r="F58" s="86"/>
      <c r="G58" s="87"/>
      <c r="H58" s="69">
        <f>SUM(H37:H57)</f>
        <v>0</v>
      </c>
      <c r="I58" s="88">
        <f>IF($H$26=0,0,H58/$H$26)</f>
        <v>0</v>
      </c>
      <c r="J58" s="89"/>
      <c r="K58" s="69">
        <f>SUM(K37:K57)</f>
        <v>0</v>
      </c>
      <c r="L58" s="88">
        <f t="shared" si="9"/>
        <v>0</v>
      </c>
      <c r="M58" s="125"/>
      <c r="N58" s="7"/>
      <c r="O58" s="7"/>
      <c r="P58" s="13">
        <f>SUM(P37:P57)</f>
        <v>0</v>
      </c>
      <c r="Q58" s="6"/>
      <c r="R58" s="6"/>
      <c r="S58" s="6"/>
      <c r="T58" s="6"/>
      <c r="U58" s="6"/>
      <c r="V58" s="6"/>
      <c r="W58" s="6"/>
      <c r="X58" s="6"/>
      <c r="Y58" s="6"/>
    </row>
    <row r="59" spans="1:25" ht="15" customHeight="1" thickTop="1" x14ac:dyDescent="0.3">
      <c r="A59" s="45"/>
      <c r="B59" s="122"/>
      <c r="C59" s="45"/>
      <c r="D59" s="45"/>
      <c r="E59" s="72"/>
      <c r="F59" s="90"/>
      <c r="G59" s="90"/>
      <c r="H59" s="72"/>
      <c r="I59" s="81"/>
      <c r="J59" s="81"/>
      <c r="K59" s="72"/>
      <c r="L59" s="81"/>
      <c r="M59" s="125"/>
      <c r="N59" s="14"/>
      <c r="O59" s="6"/>
      <c r="P59" s="6"/>
      <c r="Q59" s="6"/>
      <c r="R59" s="6"/>
      <c r="S59" s="6"/>
      <c r="T59" s="6"/>
      <c r="U59" s="6"/>
      <c r="V59" s="6"/>
      <c r="W59" s="6"/>
      <c r="X59" s="6"/>
      <c r="Y59" s="6"/>
    </row>
    <row r="60" spans="1:25" ht="30" customHeight="1" x14ac:dyDescent="0.3">
      <c r="A60" s="6"/>
      <c r="B60" s="122"/>
      <c r="C60" s="91" t="s">
        <v>1</v>
      </c>
      <c r="D60" s="73"/>
      <c r="E60" s="119">
        <f>E34-E58</f>
        <v>0</v>
      </c>
      <c r="F60" s="90"/>
      <c r="G60" s="90"/>
      <c r="H60" s="92">
        <f>H34-H58</f>
        <v>0</v>
      </c>
      <c r="I60" s="93"/>
      <c r="J60" s="93"/>
      <c r="K60" s="94">
        <f>K34-K58</f>
        <v>0</v>
      </c>
      <c r="L60" s="48"/>
      <c r="M60" s="125"/>
      <c r="N60" s="14"/>
      <c r="O60" s="6"/>
      <c r="P60" s="6"/>
      <c r="Q60" s="6"/>
      <c r="R60" s="6"/>
      <c r="S60" s="6"/>
      <c r="T60" s="6"/>
      <c r="U60" s="6"/>
      <c r="V60" s="6"/>
      <c r="W60" s="6"/>
      <c r="X60" s="6"/>
      <c r="Y60" s="6"/>
    </row>
    <row r="61" spans="1:25" ht="15" customHeight="1" x14ac:dyDescent="0.3">
      <c r="A61" s="6"/>
      <c r="B61" s="122"/>
      <c r="C61" s="41" t="s">
        <v>348</v>
      </c>
      <c r="D61" s="45"/>
      <c r="E61" s="45"/>
      <c r="F61" s="95"/>
      <c r="G61" s="95"/>
      <c r="H61" s="96"/>
      <c r="I61" s="48"/>
      <c r="J61" s="48"/>
      <c r="K61" s="96"/>
      <c r="L61" s="48"/>
      <c r="M61" s="125"/>
      <c r="N61" s="14"/>
      <c r="O61" s="6"/>
      <c r="P61" s="6"/>
      <c r="Q61" s="6"/>
      <c r="R61" s="6"/>
      <c r="S61" s="6"/>
      <c r="T61" s="6"/>
      <c r="U61" s="6"/>
      <c r="V61" s="6"/>
      <c r="W61" s="6"/>
      <c r="X61" s="6"/>
      <c r="Y61" s="6"/>
    </row>
    <row r="62" spans="1:25" ht="15" customHeight="1" thickBot="1" x14ac:dyDescent="0.35">
      <c r="A62" s="6"/>
      <c r="B62" s="122"/>
      <c r="C62" s="45"/>
      <c r="D62" s="45"/>
      <c r="E62" s="45"/>
      <c r="F62" s="60" t="s">
        <v>167</v>
      </c>
      <c r="G62" s="95"/>
      <c r="H62" s="96"/>
      <c r="I62" s="48"/>
      <c r="J62" s="48"/>
      <c r="K62" s="96"/>
      <c r="L62" s="48"/>
      <c r="M62" s="125"/>
      <c r="N62" s="14"/>
      <c r="O62" s="6"/>
      <c r="P62" s="6"/>
      <c r="Q62" s="6"/>
      <c r="R62" s="6"/>
      <c r="S62" s="6"/>
      <c r="T62" s="6"/>
      <c r="U62" s="6"/>
      <c r="V62" s="6"/>
      <c r="W62" s="6"/>
      <c r="X62" s="6"/>
      <c r="Y62" s="6"/>
    </row>
    <row r="63" spans="1:25" ht="15" customHeight="1" thickBot="1" x14ac:dyDescent="0.35">
      <c r="A63" s="6"/>
      <c r="B63" s="122"/>
      <c r="C63" s="46" t="s">
        <v>112</v>
      </c>
      <c r="D63" s="84" t="s">
        <v>168</v>
      </c>
      <c r="E63" s="82">
        <v>0</v>
      </c>
      <c r="F63" s="95"/>
      <c r="G63" s="59" t="str">
        <f>VLOOKUP(CONCATENATE($F$14,$I$14,D63),$S$15:$T$30,2,FALSE)</f>
        <v>No</v>
      </c>
      <c r="H63" s="94">
        <f>IF($G63="No",IF($F$14=1,E63,IF($F$14=2,(E63/52),IF($F$14=3,E63,IF($F$14=4,(E63/52))))),IF($G63="A",(IF($F$14=1,E63,IF($F$14=2,(E63/52),IF($F$14=3,E63,IF($F$14=4,(E63/52)))))*$V$19),IF($G63="B",(IF($F$14=1,E63,IF($F$14=2,(E63/52),IF($F$14=3,E63,IF($F$14=4,(E63/52)))))*$V$21),"error")))</f>
        <v>0</v>
      </c>
      <c r="I63" s="93"/>
      <c r="J63" s="93"/>
      <c r="K63" s="94">
        <f>IF($M63="No",IF($F$14=1,E63*52,IF($F$14=2,E63,IF($F$14=3,E63*52,IF($F$14=4,E63)))),IF($M63="A",(IF($F$14=1,E63*52,IF($F$14=2,E63,IF($F$14=3,E63*52,IF($F$14=4,E63))))*(1/1.18)),IF($M63="B",(IF($F$14=1,E63*52,IF($F$14=2,E63,IF($F$14=3,E63*52,IF($F$14=4,E63))))*1.18),"error")))</f>
        <v>0</v>
      </c>
      <c r="L63" s="48"/>
      <c r="M63" s="124" t="str">
        <f>VLOOKUP(CONCATENATE($F$14,$L$14,D63),$S$15:$T$30,2,FALSE)</f>
        <v>No</v>
      </c>
      <c r="N63" s="10"/>
      <c r="O63" s="6"/>
      <c r="P63" s="6"/>
      <c r="Q63" s="6"/>
      <c r="R63" s="6"/>
      <c r="S63" s="6"/>
      <c r="T63" s="6"/>
      <c r="U63" s="6"/>
      <c r="V63" s="6"/>
      <c r="W63" s="6"/>
      <c r="X63" s="6"/>
      <c r="Y63" s="6"/>
    </row>
    <row r="64" spans="1:25" ht="15" customHeight="1" thickBot="1" x14ac:dyDescent="0.35">
      <c r="A64" s="6"/>
      <c r="B64" s="122"/>
      <c r="C64" s="46" t="s">
        <v>394</v>
      </c>
      <c r="D64" s="84" t="s">
        <v>168</v>
      </c>
      <c r="E64" s="75">
        <f>F64*E26</f>
        <v>0</v>
      </c>
      <c r="F64" s="76"/>
      <c r="G64" s="59" t="str">
        <f>VLOOKUP(CONCATENATE($F$14,$I$14,D64),$S$15:$T$30,2,FALSE)</f>
        <v>No</v>
      </c>
      <c r="H64" s="227">
        <f>IF($G64="No",IF($F$14=1,E64,IF($F$14=2,(E64/52),IF($F$14=3,E64,IF($F$14=4,(E64/52))))),IF($G64="A",(IF($F$14=1,E64,IF($F$14=2,(E64/52),IF($F$14=3,E64,IF($F$14=4,(E64/52)))))*$V$19),IF($G64="B",(IF($F$14=1,E64,IF($F$14=2,(E64/52),IF($F$14=3,E64,IF($F$14=4,(E64/52)))))*$V$21),"error")))</f>
        <v>0</v>
      </c>
      <c r="I64" s="93"/>
      <c r="J64" s="93"/>
      <c r="K64" s="228">
        <f>IF($M64="No",IF($F$14=1,E64*52,IF($F$14=2,E64,IF($F$14=3,E64*52,IF($F$14=4,E64)))),IF($M64="A",(IF($F$14=1,E64*52,IF($F$14=2,E64,IF($F$14=3,E64*52,IF($F$14=4,E64))))*(1/1.18)),IF($M64="B",(IF($F$14=1,E64*52,IF($F$14=2,E64,IF($F$14=3,E64*52,IF($F$14=4,E64))))*1.18),"error")))</f>
        <v>0</v>
      </c>
      <c r="L64" s="48"/>
      <c r="M64" s="124" t="str">
        <f>VLOOKUP(CONCATENATE($F$14,$L$14,D64),$S$15:$T$30,2,FALSE)</f>
        <v>No</v>
      </c>
      <c r="N64" s="10"/>
      <c r="O64" s="6"/>
      <c r="P64" s="6"/>
      <c r="Q64" s="6"/>
      <c r="R64" s="6"/>
      <c r="S64" s="6"/>
      <c r="T64" s="6"/>
      <c r="U64" s="6"/>
      <c r="V64" s="6"/>
      <c r="W64" s="6"/>
      <c r="X64" s="6"/>
      <c r="Y64" s="6"/>
    </row>
    <row r="65" spans="1:25" ht="15" customHeight="1" x14ac:dyDescent="0.3">
      <c r="A65" s="6"/>
      <c r="B65" s="122"/>
      <c r="C65" s="45"/>
      <c r="D65" s="45"/>
      <c r="E65" s="45"/>
      <c r="F65" s="97"/>
      <c r="G65" s="97"/>
      <c r="H65" s="48"/>
      <c r="I65" s="48"/>
      <c r="J65" s="48"/>
      <c r="K65" s="96"/>
      <c r="L65" s="48"/>
      <c r="M65" s="125"/>
      <c r="N65" s="14"/>
      <c r="O65" s="6"/>
      <c r="P65" s="6"/>
      <c r="Q65" s="6"/>
      <c r="R65" s="6"/>
      <c r="S65" s="6"/>
      <c r="T65" s="6"/>
      <c r="U65" s="6"/>
      <c r="V65" s="6"/>
      <c r="W65" s="6"/>
      <c r="X65" s="6"/>
      <c r="Y65" s="6"/>
    </row>
    <row r="66" spans="1:25" ht="30" customHeight="1" x14ac:dyDescent="0.3">
      <c r="A66" s="6"/>
      <c r="B66" s="122"/>
      <c r="C66" s="91" t="s">
        <v>0</v>
      </c>
      <c r="D66" s="73"/>
      <c r="E66" s="94">
        <f>E60-E63-E64</f>
        <v>0</v>
      </c>
      <c r="F66" s="72"/>
      <c r="G66" s="72"/>
      <c r="H66" s="94">
        <f>H60-H63-H64</f>
        <v>0</v>
      </c>
      <c r="I66" s="93"/>
      <c r="J66" s="93"/>
      <c r="K66" s="94">
        <f>K60-K63-K64</f>
        <v>0</v>
      </c>
      <c r="L66" s="48"/>
      <c r="M66" s="123"/>
      <c r="N66" s="1"/>
      <c r="O66" s="6"/>
      <c r="P66" s="6"/>
      <c r="Q66" s="6"/>
      <c r="R66" s="6"/>
      <c r="S66" s="6"/>
      <c r="T66" s="6"/>
      <c r="U66" s="6"/>
      <c r="V66" s="6"/>
      <c r="W66" s="6"/>
      <c r="X66" s="6"/>
      <c r="Y66" s="6"/>
    </row>
    <row r="67" spans="1:25" ht="15" customHeight="1" x14ac:dyDescent="0.3">
      <c r="A67" s="6"/>
      <c r="B67" s="122"/>
      <c r="C67" s="41" t="s">
        <v>348</v>
      </c>
      <c r="D67" s="45"/>
      <c r="E67" s="45"/>
      <c r="F67" s="45"/>
      <c r="G67" s="45"/>
      <c r="H67" s="60"/>
      <c r="I67" s="60"/>
      <c r="J67" s="60"/>
      <c r="K67" s="60"/>
      <c r="L67" s="60"/>
      <c r="M67" s="123"/>
      <c r="N67" s="1"/>
      <c r="O67" s="6"/>
      <c r="P67" s="6"/>
      <c r="Q67" s="6"/>
      <c r="R67" s="6"/>
      <c r="S67" s="6"/>
      <c r="T67" s="6"/>
      <c r="U67" s="6"/>
      <c r="V67" s="6"/>
      <c r="W67" s="6"/>
      <c r="X67" s="6"/>
      <c r="Y67" s="6"/>
    </row>
    <row r="68" spans="1:25" ht="15" customHeight="1" thickBot="1" x14ac:dyDescent="0.35">
      <c r="A68" s="6"/>
      <c r="B68" s="122"/>
      <c r="C68" s="45"/>
      <c r="D68" s="45"/>
      <c r="E68" s="144"/>
      <c r="F68" s="45"/>
      <c r="G68" s="45"/>
      <c r="H68" s="60"/>
      <c r="I68" s="60"/>
      <c r="J68" s="60"/>
      <c r="K68" s="60"/>
      <c r="L68" s="60"/>
      <c r="M68" s="123"/>
      <c r="N68" s="1"/>
      <c r="O68" s="6"/>
      <c r="P68" s="6"/>
      <c r="Q68" s="6"/>
      <c r="R68" s="6"/>
      <c r="S68" s="6"/>
      <c r="T68" s="6"/>
      <c r="U68" s="6"/>
      <c r="V68" s="6"/>
      <c r="W68" s="6"/>
      <c r="X68" s="6"/>
      <c r="Y68" s="6"/>
    </row>
    <row r="69" spans="1:25" ht="15" customHeight="1" thickBot="1" x14ac:dyDescent="0.35">
      <c r="A69" s="6"/>
      <c r="B69" s="122"/>
      <c r="C69" s="98" t="s">
        <v>100</v>
      </c>
      <c r="D69" s="99"/>
      <c r="E69" s="262">
        <f>IFERROR(SUM(SUM(E63+E64+E58)/SUM(E34/E26)),0)</f>
        <v>0</v>
      </c>
      <c r="F69" s="99"/>
      <c r="G69" s="99"/>
      <c r="H69" s="263">
        <f>IFERROR(SUM(SUM(H63+H64+H58)/SUM(H34/H26)),0)</f>
        <v>0</v>
      </c>
      <c r="I69" s="60"/>
      <c r="J69" s="60"/>
      <c r="K69" s="263">
        <f>IFERROR(SUM(SUM(K63+K64+K58)/SUM(K34/K26)),0)</f>
        <v>0</v>
      </c>
      <c r="L69" s="60"/>
      <c r="M69" s="123"/>
      <c r="N69" s="1"/>
      <c r="O69" s="6"/>
      <c r="P69" s="6"/>
      <c r="Q69" s="6"/>
      <c r="R69" s="6"/>
      <c r="S69" s="6"/>
      <c r="T69" s="6"/>
      <c r="U69" s="6"/>
      <c r="V69" s="6"/>
      <c r="W69" s="6"/>
      <c r="X69" s="6"/>
      <c r="Y69" s="6"/>
    </row>
    <row r="70" spans="1:25" ht="15" customHeight="1" x14ac:dyDescent="0.3">
      <c r="A70" s="6"/>
      <c r="B70" s="122"/>
      <c r="C70" s="73"/>
      <c r="D70" s="73"/>
      <c r="E70" s="73"/>
      <c r="F70" s="73"/>
      <c r="G70" s="73"/>
      <c r="H70" s="258"/>
      <c r="I70" s="60"/>
      <c r="J70" s="60"/>
      <c r="K70" s="60"/>
      <c r="L70" s="60"/>
      <c r="M70" s="123"/>
      <c r="N70" s="1"/>
      <c r="O70" s="6"/>
      <c r="P70" s="6"/>
      <c r="Q70" s="6"/>
      <c r="R70" s="6"/>
      <c r="S70" s="6"/>
      <c r="T70" s="6"/>
      <c r="U70" s="6"/>
      <c r="V70" s="6"/>
      <c r="W70" s="6"/>
      <c r="X70" s="6"/>
      <c r="Y70" s="6"/>
    </row>
    <row r="71" spans="1:25" ht="11" customHeight="1" x14ac:dyDescent="0.3">
      <c r="A71" s="6"/>
      <c r="B71" s="259"/>
      <c r="C71" s="18"/>
      <c r="D71" s="18"/>
      <c r="E71" s="18"/>
      <c r="F71" s="18"/>
      <c r="G71" s="18"/>
      <c r="H71" s="39"/>
      <c r="I71" s="17"/>
      <c r="J71" s="17"/>
      <c r="K71" s="17"/>
      <c r="L71" s="17"/>
      <c r="M71" s="260"/>
      <c r="N71" s="1"/>
      <c r="O71" s="6"/>
      <c r="P71" s="6"/>
      <c r="Q71" s="6"/>
      <c r="R71" s="6"/>
      <c r="S71" s="6"/>
      <c r="T71" s="6"/>
      <c r="U71" s="6"/>
      <c r="V71" s="6"/>
      <c r="W71" s="6"/>
      <c r="X71" s="6"/>
      <c r="Y71" s="6"/>
    </row>
    <row r="72" spans="1:25" ht="11" customHeight="1" x14ac:dyDescent="0.3">
      <c r="A72" s="6"/>
      <c r="B72" s="259"/>
      <c r="C72" s="18"/>
      <c r="D72" s="18"/>
      <c r="E72" s="18"/>
      <c r="F72" s="18"/>
      <c r="G72" s="18"/>
      <c r="H72" s="39"/>
      <c r="I72" s="17"/>
      <c r="J72" s="17"/>
      <c r="K72" s="17"/>
      <c r="L72" s="17"/>
      <c r="M72" s="260"/>
      <c r="N72" s="1"/>
      <c r="O72" s="6"/>
      <c r="P72" s="6"/>
      <c r="Q72" s="6"/>
      <c r="R72" s="6"/>
      <c r="S72" s="6"/>
      <c r="T72" s="6"/>
      <c r="U72" s="6"/>
      <c r="V72" s="6"/>
      <c r="W72" s="6"/>
      <c r="X72" s="6"/>
      <c r="Y72" s="6"/>
    </row>
    <row r="73" spans="1:25" ht="11" customHeight="1" x14ac:dyDescent="0.3">
      <c r="A73" s="6"/>
      <c r="B73" s="259"/>
      <c r="C73" s="18"/>
      <c r="D73" s="18"/>
      <c r="E73" s="18"/>
      <c r="F73" s="18"/>
      <c r="G73" s="18"/>
      <c r="H73" s="39"/>
      <c r="I73" s="17"/>
      <c r="J73" s="17"/>
      <c r="K73" s="17"/>
      <c r="L73" s="17"/>
      <c r="M73" s="260"/>
      <c r="N73" s="1"/>
      <c r="O73" s="6"/>
      <c r="P73" s="6"/>
      <c r="Q73" s="6"/>
      <c r="R73" s="6"/>
      <c r="S73" s="6"/>
      <c r="T73" s="6"/>
      <c r="U73" s="6"/>
      <c r="V73" s="6"/>
      <c r="W73" s="6"/>
      <c r="X73" s="6"/>
      <c r="Y73" s="6"/>
    </row>
    <row r="74" spans="1:25" ht="11" customHeight="1" x14ac:dyDescent="0.3">
      <c r="A74" s="6"/>
      <c r="B74" s="259"/>
      <c r="C74" s="18"/>
      <c r="D74" s="18"/>
      <c r="E74" s="18"/>
      <c r="F74" s="18"/>
      <c r="G74" s="18"/>
      <c r="H74" s="39"/>
      <c r="I74" s="17"/>
      <c r="J74" s="17"/>
      <c r="K74" s="17"/>
      <c r="L74" s="17"/>
      <c r="M74" s="260"/>
      <c r="N74" s="1"/>
      <c r="O74" s="6"/>
      <c r="P74" s="6"/>
      <c r="Q74" s="6"/>
      <c r="R74" s="6"/>
      <c r="S74" s="6"/>
      <c r="T74" s="6"/>
      <c r="U74" s="6"/>
      <c r="V74" s="6"/>
      <c r="W74" s="6"/>
      <c r="X74" s="6"/>
      <c r="Y74" s="6"/>
    </row>
    <row r="75" spans="1:25" ht="11" customHeight="1" x14ac:dyDescent="0.3">
      <c r="A75" s="6"/>
      <c r="B75" s="259"/>
      <c r="C75" s="18"/>
      <c r="D75" s="18"/>
      <c r="E75" s="18"/>
      <c r="F75" s="18"/>
      <c r="G75" s="18"/>
      <c r="H75" s="39"/>
      <c r="I75" s="17"/>
      <c r="J75" s="17"/>
      <c r="K75" s="17"/>
      <c r="L75" s="17"/>
      <c r="M75" s="260"/>
      <c r="N75" s="1"/>
      <c r="O75" s="6"/>
      <c r="P75" s="6"/>
      <c r="Q75" s="6"/>
      <c r="R75" s="6"/>
      <c r="S75" s="6"/>
      <c r="T75" s="6"/>
      <c r="U75" s="6"/>
      <c r="V75" s="6"/>
      <c r="W75" s="6"/>
      <c r="X75" s="6"/>
      <c r="Y75" s="6"/>
    </row>
    <row r="76" spans="1:25" ht="11" customHeight="1" x14ac:dyDescent="0.3">
      <c r="A76" s="6"/>
      <c r="B76" s="259"/>
      <c r="C76" s="264" t="s">
        <v>404</v>
      </c>
      <c r="D76" s="18"/>
      <c r="E76" s="18"/>
      <c r="F76" s="18"/>
      <c r="G76" s="18"/>
      <c r="H76" s="39"/>
      <c r="I76" s="17"/>
      <c r="J76" s="17"/>
      <c r="K76" s="17"/>
      <c r="L76" s="17"/>
      <c r="M76" s="260"/>
      <c r="N76" s="1"/>
      <c r="O76" s="6"/>
      <c r="P76" s="6"/>
      <c r="Q76" s="6"/>
      <c r="R76" s="6"/>
      <c r="S76" s="6"/>
      <c r="T76" s="6"/>
      <c r="U76" s="6"/>
      <c r="V76" s="6"/>
      <c r="W76" s="6"/>
      <c r="X76" s="6"/>
      <c r="Y76" s="6"/>
    </row>
    <row r="77" spans="1:25" ht="11" customHeight="1" x14ac:dyDescent="0.3">
      <c r="A77" s="6"/>
      <c r="B77" s="259"/>
      <c r="C77" s="264" t="s">
        <v>401</v>
      </c>
      <c r="D77" s="18"/>
      <c r="E77" s="18"/>
      <c r="F77" s="18"/>
      <c r="G77" s="18"/>
      <c r="H77" s="39"/>
      <c r="I77" s="17"/>
      <c r="J77" s="17"/>
      <c r="K77" s="17"/>
      <c r="L77" s="17"/>
      <c r="M77" s="260"/>
      <c r="N77" s="1"/>
      <c r="O77" s="6"/>
      <c r="P77" s="6"/>
      <c r="Q77" s="6"/>
      <c r="R77" s="6"/>
      <c r="S77" s="6"/>
      <c r="T77" s="6"/>
      <c r="U77" s="6"/>
      <c r="V77" s="6"/>
      <c r="W77" s="6"/>
      <c r="X77" s="6"/>
      <c r="Y77" s="6"/>
    </row>
    <row r="78" spans="1:25" ht="11" customHeight="1" thickBot="1" x14ac:dyDescent="0.35">
      <c r="A78" s="6"/>
      <c r="B78" s="126"/>
      <c r="C78" s="127"/>
      <c r="D78" s="127"/>
      <c r="E78" s="127"/>
      <c r="F78" s="127"/>
      <c r="G78" s="127"/>
      <c r="H78" s="261"/>
      <c r="I78" s="128"/>
      <c r="J78" s="128"/>
      <c r="K78" s="128"/>
      <c r="L78" s="128"/>
      <c r="M78" s="129"/>
      <c r="N78" s="1"/>
      <c r="O78" s="6"/>
      <c r="P78" s="6"/>
      <c r="Q78" s="6"/>
      <c r="R78" s="6"/>
      <c r="S78" s="6"/>
      <c r="T78" s="6"/>
      <c r="U78" s="6"/>
      <c r="V78" s="6"/>
      <c r="W78" s="6"/>
      <c r="X78" s="6"/>
      <c r="Y78" s="6"/>
    </row>
    <row r="79" spans="1:25" ht="11" customHeight="1" x14ac:dyDescent="0.3">
      <c r="A79" s="6"/>
      <c r="B79" s="254"/>
      <c r="C79" s="18"/>
      <c r="D79" s="18"/>
      <c r="E79" s="18"/>
      <c r="F79" s="18"/>
      <c r="G79" s="18"/>
      <c r="H79" s="39"/>
      <c r="I79" s="17"/>
      <c r="J79" s="17"/>
      <c r="K79" s="17"/>
      <c r="L79" s="17"/>
      <c r="M79" s="1"/>
      <c r="N79" s="1"/>
      <c r="O79" s="6"/>
      <c r="P79" s="6"/>
      <c r="Q79" s="6"/>
      <c r="R79" s="6"/>
      <c r="S79" s="6"/>
      <c r="T79" s="6"/>
      <c r="U79" s="6"/>
      <c r="V79" s="6"/>
      <c r="W79" s="6"/>
      <c r="X79" s="6"/>
      <c r="Y79" s="6"/>
    </row>
    <row r="80" spans="1:25" ht="11" customHeight="1" x14ac:dyDescent="0.3">
      <c r="A80" s="6"/>
      <c r="B80" s="254"/>
      <c r="C80" s="18"/>
      <c r="D80" s="18"/>
      <c r="E80" s="18"/>
      <c r="F80" s="18"/>
      <c r="G80" s="18"/>
      <c r="H80" s="39"/>
      <c r="I80" s="17"/>
      <c r="J80" s="17"/>
      <c r="K80" s="17"/>
      <c r="L80" s="17"/>
      <c r="M80" s="1"/>
      <c r="N80" s="1"/>
      <c r="O80" s="6"/>
      <c r="P80" s="6"/>
      <c r="Q80" s="6"/>
      <c r="R80" s="6"/>
      <c r="S80" s="6"/>
      <c r="T80" s="6"/>
      <c r="U80" s="6"/>
      <c r="V80" s="6"/>
      <c r="W80" s="6"/>
      <c r="X80" s="6"/>
      <c r="Y80" s="6"/>
    </row>
    <row r="81" spans="1:25" ht="11" customHeight="1" x14ac:dyDescent="0.3">
      <c r="A81" s="6"/>
      <c r="B81" s="254"/>
      <c r="C81" s="18"/>
      <c r="D81" s="18"/>
      <c r="E81" s="18"/>
      <c r="F81" s="18"/>
      <c r="G81" s="18"/>
      <c r="H81" s="39"/>
      <c r="I81" s="17"/>
      <c r="J81" s="17"/>
      <c r="K81" s="17"/>
      <c r="L81" s="17"/>
      <c r="M81" s="1"/>
      <c r="N81" s="1"/>
      <c r="O81" s="6"/>
      <c r="P81" s="6"/>
      <c r="Q81" s="6"/>
      <c r="R81" s="6"/>
      <c r="S81" s="6"/>
      <c r="T81" s="6"/>
      <c r="U81" s="6"/>
      <c r="V81" s="6"/>
      <c r="W81" s="6"/>
      <c r="X81" s="6"/>
      <c r="Y81" s="6"/>
    </row>
    <row r="82" spans="1:25" ht="11" customHeight="1" x14ac:dyDescent="0.3">
      <c r="A82" s="6"/>
      <c r="B82" s="254"/>
      <c r="C82" s="18"/>
      <c r="D82" s="18"/>
      <c r="E82" s="18"/>
      <c r="F82" s="18"/>
      <c r="G82" s="18"/>
      <c r="H82" s="39"/>
      <c r="I82" s="17"/>
      <c r="J82" s="17"/>
      <c r="K82" s="17"/>
      <c r="L82" s="17"/>
      <c r="M82" s="1"/>
      <c r="N82" s="1"/>
      <c r="O82" s="6"/>
      <c r="P82" s="6"/>
      <c r="Q82" s="6"/>
      <c r="R82" s="6"/>
      <c r="S82" s="6"/>
      <c r="T82" s="6"/>
      <c r="U82" s="6"/>
      <c r="V82" s="6"/>
      <c r="W82" s="6"/>
      <c r="X82" s="6"/>
      <c r="Y82" s="6"/>
    </row>
    <row r="83" spans="1:25" ht="11" customHeight="1" x14ac:dyDescent="0.3">
      <c r="A83" s="6"/>
      <c r="B83" s="254"/>
      <c r="C83" s="18"/>
      <c r="D83" s="18"/>
      <c r="E83" s="18"/>
      <c r="F83" s="18"/>
      <c r="G83" s="18"/>
      <c r="H83" s="39"/>
      <c r="I83" s="17"/>
      <c r="J83" s="17"/>
      <c r="K83" s="17"/>
      <c r="L83" s="17"/>
      <c r="M83" s="1"/>
      <c r="N83" s="1"/>
      <c r="O83" s="6"/>
      <c r="P83" s="6"/>
      <c r="Q83" s="6"/>
      <c r="R83" s="6"/>
      <c r="S83" s="6"/>
      <c r="T83" s="6"/>
      <c r="U83" s="6"/>
      <c r="V83" s="6"/>
      <c r="W83" s="6"/>
      <c r="X83" s="6"/>
      <c r="Y83" s="6"/>
    </row>
    <row r="84" spans="1:25" ht="11" customHeight="1" x14ac:dyDescent="0.3">
      <c r="A84" s="6"/>
      <c r="B84" s="254"/>
      <c r="C84" s="18"/>
      <c r="D84" s="18"/>
      <c r="E84" s="18"/>
      <c r="F84" s="18"/>
      <c r="G84" s="18"/>
      <c r="H84" s="39"/>
      <c r="I84" s="17"/>
      <c r="J84" s="17"/>
      <c r="K84" s="17"/>
      <c r="L84" s="17"/>
      <c r="M84" s="1"/>
      <c r="N84" s="1"/>
      <c r="O84" s="6"/>
      <c r="P84" s="6"/>
      <c r="Q84" s="6"/>
      <c r="R84" s="6"/>
      <c r="S84" s="6"/>
      <c r="T84" s="6"/>
      <c r="U84" s="6"/>
      <c r="V84" s="6"/>
      <c r="W84" s="6"/>
      <c r="X84" s="6"/>
      <c r="Y84" s="6"/>
    </row>
    <row r="85" spans="1:25" ht="11" customHeight="1" x14ac:dyDescent="0.3">
      <c r="A85" s="6"/>
      <c r="B85" s="254"/>
      <c r="C85" s="18"/>
      <c r="D85" s="18"/>
      <c r="E85" s="18"/>
      <c r="F85" s="18"/>
      <c r="G85" s="18"/>
      <c r="H85" s="39"/>
      <c r="I85" s="17"/>
      <c r="J85" s="17"/>
      <c r="K85" s="17"/>
      <c r="L85" s="17"/>
      <c r="M85" s="1"/>
      <c r="N85" s="1"/>
      <c r="O85" s="6"/>
      <c r="P85" s="6"/>
      <c r="Q85" s="6"/>
      <c r="R85" s="6"/>
      <c r="S85" s="6"/>
      <c r="T85" s="6"/>
      <c r="U85" s="6"/>
      <c r="V85" s="6"/>
      <c r="W85" s="6"/>
      <c r="X85" s="6"/>
      <c r="Y85" s="6"/>
    </row>
    <row r="86" spans="1:25" ht="11" customHeight="1" x14ac:dyDescent="0.3">
      <c r="A86" s="6"/>
      <c r="B86" s="254"/>
      <c r="C86" s="18"/>
      <c r="D86" s="18"/>
      <c r="E86" s="18"/>
      <c r="F86" s="18"/>
      <c r="G86" s="18"/>
      <c r="H86" s="39"/>
      <c r="I86" s="17"/>
      <c r="J86" s="17"/>
      <c r="K86" s="17"/>
      <c r="L86" s="17"/>
      <c r="M86" s="1"/>
      <c r="N86" s="1"/>
      <c r="O86" s="6"/>
      <c r="P86" s="6"/>
      <c r="Q86" s="6"/>
      <c r="R86" s="6"/>
      <c r="S86" s="6"/>
      <c r="T86" s="6"/>
      <c r="U86" s="6"/>
      <c r="V86" s="6"/>
      <c r="W86" s="6"/>
      <c r="X86" s="6"/>
      <c r="Y86" s="6"/>
    </row>
    <row r="87" spans="1:25" ht="11" customHeight="1" x14ac:dyDescent="0.3">
      <c r="A87" s="6"/>
      <c r="B87" s="254"/>
      <c r="C87" s="18"/>
      <c r="D87" s="18"/>
      <c r="E87" s="18"/>
      <c r="F87" s="18"/>
      <c r="G87" s="18"/>
      <c r="H87" s="39"/>
      <c r="I87" s="17"/>
      <c r="J87" s="17"/>
      <c r="K87" s="17"/>
      <c r="L87" s="17"/>
      <c r="M87" s="1"/>
      <c r="N87" s="1"/>
      <c r="O87" s="6"/>
      <c r="P87" s="6"/>
      <c r="Q87" s="6"/>
      <c r="R87" s="6"/>
      <c r="S87" s="6"/>
      <c r="T87" s="6"/>
      <c r="U87" s="6"/>
      <c r="V87" s="6"/>
      <c r="W87" s="6"/>
      <c r="X87" s="6"/>
      <c r="Y87" s="6"/>
    </row>
    <row r="88" spans="1:25" ht="11" customHeight="1" x14ac:dyDescent="0.3">
      <c r="A88" s="6"/>
      <c r="B88" s="254"/>
      <c r="C88" s="18"/>
      <c r="D88" s="18"/>
      <c r="E88" s="18"/>
      <c r="F88" s="18"/>
      <c r="G88" s="18"/>
      <c r="H88" s="39"/>
      <c r="I88" s="17"/>
      <c r="J88" s="17"/>
      <c r="K88" s="17"/>
      <c r="L88" s="17"/>
      <c r="M88" s="1"/>
      <c r="N88" s="1"/>
      <c r="O88" s="6"/>
      <c r="P88" s="6"/>
      <c r="Q88" s="6"/>
      <c r="R88" s="6"/>
      <c r="S88" s="6"/>
      <c r="T88" s="6"/>
      <c r="U88" s="6"/>
      <c r="V88" s="6"/>
      <c r="W88" s="6"/>
      <c r="X88" s="6"/>
      <c r="Y88" s="6"/>
    </row>
    <row r="89" spans="1:25" ht="11" customHeight="1" x14ac:dyDescent="0.3">
      <c r="A89" s="6"/>
      <c r="B89" s="254"/>
      <c r="C89" s="18"/>
      <c r="D89" s="18"/>
      <c r="E89" s="18"/>
      <c r="F89" s="18"/>
      <c r="G89" s="18"/>
      <c r="H89" s="39"/>
      <c r="I89" s="17"/>
      <c r="J89" s="17"/>
      <c r="K89" s="17"/>
      <c r="L89" s="17"/>
      <c r="M89" s="1"/>
      <c r="N89" s="1"/>
      <c r="O89" s="6"/>
      <c r="P89" s="6"/>
      <c r="Q89" s="6"/>
      <c r="R89" s="6"/>
      <c r="S89" s="6"/>
      <c r="T89" s="6"/>
      <c r="U89" s="6"/>
      <c r="V89" s="6"/>
      <c r="W89" s="6"/>
      <c r="X89" s="6"/>
      <c r="Y89" s="6"/>
    </row>
    <row r="90" spans="1:25" ht="11" customHeight="1" x14ac:dyDescent="0.3">
      <c r="A90" s="6"/>
      <c r="B90" s="254"/>
      <c r="C90" s="18"/>
      <c r="D90" s="18"/>
      <c r="E90" s="18"/>
      <c r="F90" s="18"/>
      <c r="G90" s="18"/>
      <c r="H90" s="39"/>
      <c r="I90" s="17"/>
      <c r="J90" s="17"/>
      <c r="K90" s="17"/>
      <c r="L90" s="17"/>
      <c r="M90" s="1"/>
      <c r="N90" s="1"/>
      <c r="O90" s="6"/>
      <c r="P90" s="6"/>
      <c r="Q90" s="6"/>
      <c r="R90" s="6"/>
      <c r="S90" s="6"/>
      <c r="T90" s="6"/>
      <c r="U90" s="6"/>
      <c r="V90" s="6"/>
      <c r="W90" s="6"/>
      <c r="X90" s="6"/>
      <c r="Y90" s="6"/>
    </row>
    <row r="91" spans="1:25" ht="11" customHeight="1" x14ac:dyDescent="0.3">
      <c r="A91" s="6"/>
      <c r="B91" s="254"/>
      <c r="C91" s="18"/>
      <c r="D91" s="18"/>
      <c r="E91" s="18"/>
      <c r="F91" s="18"/>
      <c r="G91" s="18"/>
      <c r="H91" s="39"/>
      <c r="I91" s="17"/>
      <c r="J91" s="17"/>
      <c r="K91" s="17"/>
      <c r="L91" s="17"/>
      <c r="M91" s="1"/>
      <c r="N91" s="1"/>
      <c r="O91" s="6"/>
      <c r="P91" s="6"/>
      <c r="Q91" s="6"/>
      <c r="R91" s="6"/>
      <c r="S91" s="6"/>
      <c r="T91" s="6"/>
      <c r="U91" s="6"/>
      <c r="V91" s="6"/>
      <c r="W91" s="6"/>
      <c r="X91" s="6"/>
      <c r="Y91" s="6"/>
    </row>
    <row r="92" spans="1:25" ht="11" customHeight="1" x14ac:dyDescent="0.3">
      <c r="A92" s="6"/>
      <c r="B92" s="254"/>
      <c r="C92" s="18"/>
      <c r="D92" s="18"/>
      <c r="E92" s="18"/>
      <c r="F92" s="18"/>
      <c r="G92" s="18"/>
      <c r="H92" s="39"/>
      <c r="I92" s="17"/>
      <c r="J92" s="17"/>
      <c r="K92" s="17"/>
      <c r="L92" s="17"/>
      <c r="M92" s="1"/>
      <c r="N92" s="1"/>
      <c r="O92" s="6"/>
      <c r="P92" s="6"/>
      <c r="Q92" s="6"/>
      <c r="R92" s="6"/>
      <c r="S92" s="6"/>
      <c r="T92" s="6"/>
      <c r="U92" s="6"/>
      <c r="V92" s="6"/>
      <c r="W92" s="6"/>
      <c r="X92" s="6"/>
      <c r="Y92" s="6"/>
    </row>
    <row r="93" spans="1:25" ht="11" customHeight="1" x14ac:dyDescent="0.3">
      <c r="A93" s="6"/>
      <c r="B93" s="254"/>
      <c r="C93" s="18"/>
      <c r="D93" s="18"/>
      <c r="E93" s="18"/>
      <c r="F93" s="18"/>
      <c r="G93" s="18"/>
      <c r="H93" s="39"/>
      <c r="I93" s="17"/>
      <c r="J93" s="17"/>
      <c r="K93" s="17"/>
      <c r="L93" s="17"/>
      <c r="M93" s="1"/>
      <c r="N93" s="1"/>
      <c r="O93" s="6"/>
      <c r="P93" s="6"/>
      <c r="Q93" s="6"/>
      <c r="R93" s="6"/>
      <c r="S93" s="6"/>
      <c r="T93" s="6"/>
      <c r="U93" s="6"/>
      <c r="V93" s="6"/>
      <c r="W93" s="6"/>
      <c r="X93" s="6"/>
      <c r="Y93" s="6"/>
    </row>
    <row r="94" spans="1:25" ht="11" customHeight="1" x14ac:dyDescent="0.3">
      <c r="A94" s="6"/>
      <c r="B94" s="254"/>
      <c r="C94" s="18"/>
      <c r="D94" s="18"/>
      <c r="E94" s="18"/>
      <c r="F94" s="18"/>
      <c r="G94" s="18"/>
      <c r="H94" s="39"/>
      <c r="I94" s="17"/>
      <c r="J94" s="17"/>
      <c r="K94" s="17"/>
      <c r="L94" s="17"/>
      <c r="M94" s="1"/>
      <c r="N94" s="1"/>
      <c r="O94" s="6"/>
      <c r="P94" s="6"/>
      <c r="Q94" s="6"/>
      <c r="R94" s="6"/>
      <c r="S94" s="6"/>
      <c r="T94" s="6"/>
      <c r="U94" s="6"/>
      <c r="V94" s="6"/>
      <c r="W94" s="6"/>
      <c r="X94" s="6"/>
      <c r="Y94" s="6"/>
    </row>
    <row r="95" spans="1:25" ht="11" customHeight="1" x14ac:dyDescent="0.3">
      <c r="A95" s="6"/>
      <c r="B95" s="254"/>
      <c r="C95" s="18"/>
      <c r="D95" s="18"/>
      <c r="E95" s="18"/>
      <c r="F95" s="18"/>
      <c r="G95" s="18"/>
      <c r="H95" s="39"/>
      <c r="I95" s="17"/>
      <c r="J95" s="17"/>
      <c r="K95" s="17"/>
      <c r="L95" s="17"/>
      <c r="M95" s="1"/>
      <c r="N95" s="1"/>
      <c r="O95" s="6"/>
      <c r="P95" s="6"/>
      <c r="Q95" s="6"/>
      <c r="R95" s="6"/>
      <c r="S95" s="6"/>
      <c r="T95" s="6"/>
      <c r="U95" s="6"/>
      <c r="V95" s="6"/>
      <c r="W95" s="6"/>
      <c r="X95" s="6"/>
      <c r="Y95" s="6"/>
    </row>
    <row r="96" spans="1:25" ht="11" customHeight="1" x14ac:dyDescent="0.3">
      <c r="A96" s="6"/>
      <c r="B96" s="254"/>
      <c r="C96" s="18"/>
      <c r="D96" s="18"/>
      <c r="E96" s="18"/>
      <c r="F96" s="18"/>
      <c r="G96" s="18"/>
      <c r="H96" s="39"/>
      <c r="I96" s="17"/>
      <c r="J96" s="17"/>
      <c r="K96" s="17"/>
      <c r="L96" s="17"/>
      <c r="M96" s="1"/>
      <c r="N96" s="1"/>
      <c r="O96" s="6"/>
      <c r="P96" s="6"/>
      <c r="Q96" s="6"/>
      <c r="R96" s="6"/>
      <c r="S96" s="6"/>
      <c r="T96" s="6"/>
      <c r="U96" s="6"/>
      <c r="V96" s="6"/>
      <c r="W96" s="6"/>
      <c r="X96" s="6"/>
      <c r="Y96" s="6"/>
    </row>
    <row r="97" spans="2:2" ht="11" customHeight="1" x14ac:dyDescent="0.3">
      <c r="B97" s="4"/>
    </row>
    <row r="98" spans="2:2" ht="11" customHeight="1" x14ac:dyDescent="0.3">
      <c r="B98" s="4"/>
    </row>
    <row r="99" spans="2:2" ht="11" customHeight="1" x14ac:dyDescent="0.3">
      <c r="B99" s="4"/>
    </row>
  </sheetData>
  <mergeCells count="3">
    <mergeCell ref="C2:K2"/>
    <mergeCell ref="E4:G11"/>
    <mergeCell ref="H5:I11"/>
  </mergeCells>
  <phoneticPr fontId="2" type="noConversion"/>
  <conditionalFormatting sqref="E60 H60 K60 E66 H66 K66">
    <cfRule type="cellIs" dxfId="54" priority="6" operator="greaterThan">
      <formula>0</formula>
    </cfRule>
  </conditionalFormatting>
  <conditionalFormatting sqref="E60 H60 K60 H63 K63 E66 H66 K66">
    <cfRule type="cellIs" dxfId="53" priority="7" operator="lessThanOrEqual">
      <formula>0</formula>
    </cfRule>
  </conditionalFormatting>
  <conditionalFormatting sqref="H63:H64">
    <cfRule type="cellIs" dxfId="52" priority="4" operator="greaterThan">
      <formula>0</formula>
    </cfRule>
  </conditionalFormatting>
  <conditionalFormatting sqref="H64">
    <cfRule type="cellIs" dxfId="51" priority="5" operator="lessThan">
      <formula>0</formula>
    </cfRule>
  </conditionalFormatting>
  <conditionalFormatting sqref="K63:K64">
    <cfRule type="cellIs" dxfId="50" priority="2" operator="greaterThan">
      <formula>0</formula>
    </cfRule>
  </conditionalFormatting>
  <conditionalFormatting sqref="K64">
    <cfRule type="cellIs" dxfId="49" priority="3" operator="lessThan">
      <formula>0</formula>
    </cfRule>
  </conditionalFormatting>
  <conditionalFormatting sqref="L5:L7">
    <cfRule type="cellIs" dxfId="48" priority="9" operator="equal">
      <formula>"** Select **"</formula>
    </cfRule>
  </conditionalFormatting>
  <dataValidations count="4">
    <dataValidation type="list" allowBlank="1" showInputMessage="1" showErrorMessage="1" sqref="E14" xr:uid="{00000000-0002-0000-0000-000000000000}">
      <formula1>$Q$4:$Q$5</formula1>
    </dataValidation>
    <dataValidation type="list" allowBlank="1" showInputMessage="1" showErrorMessage="1" sqref="L5" xr:uid="{00000000-0002-0000-0000-000001000000}">
      <formula1>$X$4:$X$35</formula1>
    </dataValidation>
    <dataValidation type="list" allowBlank="1" showInputMessage="1" showErrorMessage="1" sqref="L6" xr:uid="{00000000-0002-0000-0000-000002000000}">
      <formula1>$Y$4:$Y$16</formula1>
    </dataValidation>
    <dataValidation type="list" allowBlank="1" showInputMessage="1" showErrorMessage="1" sqref="L7" xr:uid="{00000000-0002-0000-0000-000003000000}">
      <formula1>$Z$4:$Z$15</formula1>
    </dataValidation>
  </dataValidations>
  <pageMargins left="0.39370078740157483" right="0.39370078740157483" top="0.74803149606299213" bottom="0.55118110236220474" header="0.51181102362204722" footer="0.27559055118110237"/>
  <pageSetup paperSize="9" scale="59" orientation="portrait" r:id="rId1"/>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2" tint="-0.499984740745262"/>
    <pageSetUpPr fitToPage="1"/>
  </sheetPr>
  <dimension ref="A1:Y337"/>
  <sheetViews>
    <sheetView showGridLines="0" view="pageBreakPreview" zoomScale="63" zoomScaleNormal="85" zoomScaleSheetLayoutView="85" zoomScalePageLayoutView="85" workbookViewId="0">
      <selection activeCell="H32" sqref="H32"/>
    </sheetView>
  </sheetViews>
  <sheetFormatPr defaultColWidth="8.6328125" defaultRowHeight="12.5" x14ac:dyDescent="0.25"/>
  <cols>
    <col min="1" max="1" width="3.6328125" style="19" customWidth="1"/>
    <col min="2" max="2" width="3.54296875" style="19" customWidth="1"/>
    <col min="3" max="3" width="7.453125" style="19" customWidth="1"/>
    <col min="4" max="4" width="36.453125" style="19" bestFit="1" customWidth="1"/>
    <col min="5" max="16" width="12.54296875" style="19" customWidth="1"/>
    <col min="17" max="17" width="2.54296875" style="19" customWidth="1"/>
    <col min="18" max="18" width="12.54296875" style="19" customWidth="1"/>
    <col min="19" max="19" width="2.54296875" style="19" customWidth="1"/>
    <col min="20" max="20" width="11.54296875" style="20" hidden="1" customWidth="1"/>
    <col min="21" max="21" width="9.36328125" style="20" hidden="1" customWidth="1"/>
    <col min="22" max="23" width="9.36328125" style="19" hidden="1" customWidth="1"/>
    <col min="24" max="16384" width="8.6328125" style="19"/>
  </cols>
  <sheetData>
    <row r="1" spans="1:23" s="8" customFormat="1" ht="17.149999999999999" customHeight="1" thickBot="1" x14ac:dyDescent="0.4">
      <c r="A1" s="35"/>
      <c r="B1" s="35"/>
      <c r="C1" s="35"/>
      <c r="D1" s="35"/>
      <c r="E1" s="35"/>
      <c r="F1" s="35"/>
      <c r="G1" s="35"/>
      <c r="H1" s="35"/>
      <c r="I1" s="35"/>
      <c r="J1" s="35"/>
      <c r="K1" s="35"/>
      <c r="L1" s="35"/>
      <c r="M1" s="35"/>
      <c r="N1" s="35"/>
      <c r="O1" s="35"/>
      <c r="P1" s="35"/>
      <c r="Q1" s="35"/>
      <c r="R1" s="35"/>
      <c r="S1" s="35"/>
      <c r="T1" s="35"/>
      <c r="U1" s="35"/>
      <c r="V1" s="35"/>
      <c r="W1" s="35"/>
    </row>
    <row r="2" spans="1:23" s="8" customFormat="1" ht="98.15" customHeight="1" thickBot="1" x14ac:dyDescent="0.4">
      <c r="A2" s="35"/>
      <c r="B2" s="161"/>
      <c r="C2" s="291" t="s">
        <v>101</v>
      </c>
      <c r="D2" s="292"/>
      <c r="E2" s="292"/>
      <c r="F2" s="292"/>
      <c r="G2" s="292"/>
      <c r="H2" s="292"/>
      <c r="I2" s="292"/>
      <c r="J2" s="292"/>
      <c r="K2" s="292"/>
      <c r="L2" s="292"/>
      <c r="M2" s="162"/>
      <c r="N2" s="162"/>
      <c r="O2" s="162"/>
      <c r="P2" s="162"/>
      <c r="Q2" s="162"/>
      <c r="R2" s="162"/>
      <c r="S2" s="163"/>
      <c r="T2" s="37"/>
      <c r="U2" s="37"/>
      <c r="V2" s="37"/>
      <c r="W2" s="37"/>
    </row>
    <row r="3" spans="1:23" ht="17.149999999999999" customHeight="1" x14ac:dyDescent="0.3">
      <c r="A3" s="35"/>
      <c r="B3" s="184"/>
      <c r="C3" s="185"/>
      <c r="D3" s="185"/>
      <c r="E3" s="185"/>
      <c r="F3" s="185"/>
      <c r="G3" s="185"/>
      <c r="H3" s="185"/>
      <c r="I3" s="185"/>
      <c r="J3" s="185"/>
      <c r="K3" s="185"/>
      <c r="L3" s="185"/>
      <c r="M3" s="185"/>
      <c r="N3" s="185"/>
      <c r="O3" s="185"/>
      <c r="P3" s="185"/>
      <c r="Q3" s="185"/>
      <c r="R3" s="185"/>
      <c r="S3" s="186"/>
    </row>
    <row r="4" spans="1:23" ht="17.149999999999999" customHeight="1" x14ac:dyDescent="0.3">
      <c r="A4" s="35"/>
      <c r="B4" s="184"/>
      <c r="C4" s="185" t="s">
        <v>247</v>
      </c>
      <c r="D4" s="185"/>
      <c r="E4" s="185"/>
      <c r="F4" s="187"/>
      <c r="G4" s="187"/>
      <c r="H4" s="187"/>
      <c r="I4" s="187"/>
      <c r="J4" s="187"/>
      <c r="K4" s="187"/>
      <c r="L4" s="187"/>
      <c r="M4" s="187"/>
      <c r="N4" s="187"/>
      <c r="O4" s="187"/>
      <c r="P4" s="187"/>
      <c r="Q4" s="187"/>
      <c r="R4" s="185"/>
      <c r="S4" s="186"/>
    </row>
    <row r="5" spans="1:23" s="21" customFormat="1" ht="16.25" customHeight="1" x14ac:dyDescent="0.35">
      <c r="B5" s="188"/>
      <c r="C5" s="293">
        <f>'P&amp;L'!C5</f>
        <v>0</v>
      </c>
      <c r="D5" s="294"/>
      <c r="E5" s="189">
        <f>IFERROR('P&amp;L'!Q9,1)</f>
        <v>1</v>
      </c>
      <c r="F5" s="189">
        <f t="shared" ref="F5:P5" si="0">EDATE(E5,1)</f>
        <v>32</v>
      </c>
      <c r="G5" s="189">
        <f t="shared" si="0"/>
        <v>61</v>
      </c>
      <c r="H5" s="189">
        <f t="shared" si="0"/>
        <v>92</v>
      </c>
      <c r="I5" s="189">
        <f t="shared" si="0"/>
        <v>122</v>
      </c>
      <c r="J5" s="189">
        <f t="shared" si="0"/>
        <v>153</v>
      </c>
      <c r="K5" s="189">
        <f t="shared" si="0"/>
        <v>183</v>
      </c>
      <c r="L5" s="189">
        <f t="shared" si="0"/>
        <v>214</v>
      </c>
      <c r="M5" s="189">
        <f t="shared" si="0"/>
        <v>245</v>
      </c>
      <c r="N5" s="189">
        <f t="shared" si="0"/>
        <v>275</v>
      </c>
      <c r="O5" s="189">
        <f t="shared" si="0"/>
        <v>306</v>
      </c>
      <c r="P5" s="189">
        <f t="shared" si="0"/>
        <v>336</v>
      </c>
      <c r="Q5" s="193"/>
      <c r="R5" s="193"/>
      <c r="S5" s="190"/>
      <c r="T5" s="22"/>
      <c r="U5" s="22"/>
    </row>
    <row r="6" spans="1:23" ht="16.25" customHeight="1" x14ac:dyDescent="0.3">
      <c r="B6" s="191"/>
      <c r="C6" s="192"/>
      <c r="D6" s="192"/>
      <c r="E6" s="193"/>
      <c r="F6" s="193"/>
      <c r="G6" s="193"/>
      <c r="H6" s="193"/>
      <c r="I6" s="193"/>
      <c r="J6" s="193"/>
      <c r="K6" s="193"/>
      <c r="L6" s="193"/>
      <c r="M6" s="193"/>
      <c r="N6" s="193"/>
      <c r="O6" s="193"/>
      <c r="P6" s="193"/>
      <c r="Q6" s="193"/>
      <c r="R6" s="185"/>
      <c r="S6" s="186"/>
    </row>
    <row r="7" spans="1:23" ht="16.25" customHeight="1" x14ac:dyDescent="0.3">
      <c r="B7" s="184"/>
      <c r="C7" s="185"/>
      <c r="D7" s="194" t="s">
        <v>278</v>
      </c>
      <c r="E7" s="223">
        <f t="shared" ref="E7:P7" si="1">HLOOKUP(MONTH(E5),$E$75:$P$77,3,FALSE)</f>
        <v>6.2415358625582736E-2</v>
      </c>
      <c r="F7" s="223">
        <f t="shared" si="1"/>
        <v>7.5786633294537387E-2</v>
      </c>
      <c r="G7" s="223">
        <f t="shared" si="1"/>
        <v>8.7120803469550687E-2</v>
      </c>
      <c r="H7" s="223">
        <f t="shared" si="1"/>
        <v>9.156054896475746E-2</v>
      </c>
      <c r="I7" s="223">
        <f t="shared" si="1"/>
        <v>8.5522850473991691E-2</v>
      </c>
      <c r="J7" s="223">
        <f t="shared" si="1"/>
        <v>8.579446440651721E-2</v>
      </c>
      <c r="K7" s="223">
        <f t="shared" si="1"/>
        <v>8.6443037862220656E-2</v>
      </c>
      <c r="L7" s="223">
        <f t="shared" si="1"/>
        <v>8.8159028688269706E-2</v>
      </c>
      <c r="M7" s="223">
        <f t="shared" si="1"/>
        <v>8.2375174994256756E-2</v>
      </c>
      <c r="N7" s="223">
        <f t="shared" si="1"/>
        <v>7.8039505865718645E-2</v>
      </c>
      <c r="O7" s="223">
        <f t="shared" si="1"/>
        <v>8.2139099333276636E-2</v>
      </c>
      <c r="P7" s="223">
        <f t="shared" si="1"/>
        <v>9.4643494021320426E-2</v>
      </c>
      <c r="Q7" s="251"/>
      <c r="R7" s="195">
        <f>SUM(E7:P7)</f>
        <v>1</v>
      </c>
      <c r="S7" s="186"/>
    </row>
    <row r="8" spans="1:23" ht="16.25" customHeight="1" x14ac:dyDescent="0.3">
      <c r="B8" s="184"/>
      <c r="C8" s="185"/>
      <c r="D8" s="196"/>
      <c r="E8" s="185"/>
      <c r="F8" s="185"/>
      <c r="G8" s="185"/>
      <c r="H8" s="185"/>
      <c r="I8" s="185"/>
      <c r="J8" s="185"/>
      <c r="K8" s="185"/>
      <c r="L8" s="185"/>
      <c r="M8" s="185"/>
      <c r="N8" s="185"/>
      <c r="O8" s="185"/>
      <c r="P8" s="185"/>
      <c r="Q8" s="185"/>
      <c r="R8" s="193"/>
      <c r="S8" s="186"/>
    </row>
    <row r="9" spans="1:23" ht="16.25" customHeight="1" x14ac:dyDescent="0.3">
      <c r="B9" s="184"/>
      <c r="C9" s="185"/>
      <c r="D9" s="197" t="s">
        <v>103</v>
      </c>
      <c r="E9" s="198">
        <v>15000</v>
      </c>
      <c r="F9" s="199">
        <f>E53</f>
        <v>15000</v>
      </c>
      <c r="G9" s="199">
        <f t="shared" ref="G9:P9" si="2">F53</f>
        <v>15000</v>
      </c>
      <c r="H9" s="199">
        <f t="shared" si="2"/>
        <v>15000</v>
      </c>
      <c r="I9" s="199">
        <f t="shared" si="2"/>
        <v>15000</v>
      </c>
      <c r="J9" s="199">
        <f t="shared" si="2"/>
        <v>15000</v>
      </c>
      <c r="K9" s="199">
        <f t="shared" si="2"/>
        <v>15000</v>
      </c>
      <c r="L9" s="199">
        <f t="shared" si="2"/>
        <v>15000</v>
      </c>
      <c r="M9" s="199">
        <f t="shared" si="2"/>
        <v>15000</v>
      </c>
      <c r="N9" s="199">
        <f t="shared" si="2"/>
        <v>15000</v>
      </c>
      <c r="O9" s="199">
        <f t="shared" si="2"/>
        <v>15000</v>
      </c>
      <c r="P9" s="199">
        <f t="shared" si="2"/>
        <v>15000</v>
      </c>
      <c r="Q9" s="205"/>
      <c r="R9" s="200" t="s">
        <v>102</v>
      </c>
      <c r="S9" s="186"/>
      <c r="T9" s="20" t="s">
        <v>276</v>
      </c>
      <c r="U9" s="20" t="s">
        <v>277</v>
      </c>
      <c r="V9" s="19" t="s">
        <v>230</v>
      </c>
    </row>
    <row r="10" spans="1:23" ht="16.25" customHeight="1" x14ac:dyDescent="0.3">
      <c r="B10" s="295" t="s">
        <v>108</v>
      </c>
      <c r="C10" s="296"/>
      <c r="D10" s="201" t="str">
        <f>'P&amp;L'!C22</f>
        <v>Total Drinks Sales (Post wastage)</v>
      </c>
      <c r="E10" s="199">
        <f t="shared" ref="E10:P14" si="3">E$7*$R10</f>
        <v>0</v>
      </c>
      <c r="F10" s="199">
        <f t="shared" si="3"/>
        <v>0</v>
      </c>
      <c r="G10" s="199">
        <f t="shared" si="3"/>
        <v>0</v>
      </c>
      <c r="H10" s="199">
        <f t="shared" si="3"/>
        <v>0</v>
      </c>
      <c r="I10" s="199">
        <f t="shared" si="3"/>
        <v>0</v>
      </c>
      <c r="J10" s="199">
        <f t="shared" si="3"/>
        <v>0</v>
      </c>
      <c r="K10" s="199">
        <f t="shared" si="3"/>
        <v>0</v>
      </c>
      <c r="L10" s="199">
        <f t="shared" si="3"/>
        <v>0</v>
      </c>
      <c r="M10" s="199">
        <f t="shared" si="3"/>
        <v>0</v>
      </c>
      <c r="N10" s="199">
        <f t="shared" si="3"/>
        <v>0</v>
      </c>
      <c r="O10" s="199">
        <f t="shared" si="3"/>
        <v>0</v>
      </c>
      <c r="P10" s="199">
        <f t="shared" si="3"/>
        <v>0</v>
      </c>
      <c r="Q10" s="205"/>
      <c r="R10" s="199">
        <f>IF('P&amp;L'!$L$14=2,'P&amp;L'!K22,'P&amp;L'!K22*'P&amp;L'!$V$21)</f>
        <v>0</v>
      </c>
      <c r="S10" s="202"/>
    </row>
    <row r="11" spans="1:23" ht="16.25" customHeight="1" x14ac:dyDescent="0.3">
      <c r="B11" s="295"/>
      <c r="C11" s="296"/>
      <c r="D11" s="185" t="str">
        <f>'P&amp;L'!C23</f>
        <v>Food</v>
      </c>
      <c r="E11" s="199">
        <f t="shared" si="3"/>
        <v>0</v>
      </c>
      <c r="F11" s="199">
        <f t="shared" si="3"/>
        <v>0</v>
      </c>
      <c r="G11" s="199">
        <f t="shared" si="3"/>
        <v>0</v>
      </c>
      <c r="H11" s="199">
        <f t="shared" si="3"/>
        <v>0</v>
      </c>
      <c r="I11" s="199">
        <f t="shared" si="3"/>
        <v>0</v>
      </c>
      <c r="J11" s="199">
        <f t="shared" si="3"/>
        <v>0</v>
      </c>
      <c r="K11" s="199">
        <f t="shared" si="3"/>
        <v>0</v>
      </c>
      <c r="L11" s="199">
        <f t="shared" si="3"/>
        <v>0</v>
      </c>
      <c r="M11" s="199">
        <f t="shared" si="3"/>
        <v>0</v>
      </c>
      <c r="N11" s="199">
        <f t="shared" si="3"/>
        <v>0</v>
      </c>
      <c r="O11" s="199">
        <f t="shared" si="3"/>
        <v>0</v>
      </c>
      <c r="P11" s="199">
        <f t="shared" si="3"/>
        <v>0</v>
      </c>
      <c r="Q11" s="205"/>
      <c r="R11" s="199">
        <f>IF('P&amp;L'!$L$14=2,'P&amp;L'!K23,'P&amp;L'!K23*'P&amp;L'!$V$21)</f>
        <v>0</v>
      </c>
      <c r="S11" s="186"/>
    </row>
    <row r="12" spans="1:23" ht="16.25" customHeight="1" x14ac:dyDescent="0.3">
      <c r="B12" s="295"/>
      <c r="C12" s="296"/>
      <c r="D12" s="185" t="str">
        <f>'P&amp;L'!C24</f>
        <v>Accommodation</v>
      </c>
      <c r="E12" s="199">
        <f t="shared" si="3"/>
        <v>0</v>
      </c>
      <c r="F12" s="199">
        <f t="shared" si="3"/>
        <v>0</v>
      </c>
      <c r="G12" s="199">
        <f t="shared" si="3"/>
        <v>0</v>
      </c>
      <c r="H12" s="199">
        <f t="shared" si="3"/>
        <v>0</v>
      </c>
      <c r="I12" s="199">
        <f t="shared" si="3"/>
        <v>0</v>
      </c>
      <c r="J12" s="199">
        <f t="shared" si="3"/>
        <v>0</v>
      </c>
      <c r="K12" s="199">
        <f t="shared" si="3"/>
        <v>0</v>
      </c>
      <c r="L12" s="199">
        <f t="shared" si="3"/>
        <v>0</v>
      </c>
      <c r="M12" s="199">
        <f t="shared" si="3"/>
        <v>0</v>
      </c>
      <c r="N12" s="199">
        <f t="shared" si="3"/>
        <v>0</v>
      </c>
      <c r="O12" s="199">
        <f t="shared" si="3"/>
        <v>0</v>
      </c>
      <c r="P12" s="199">
        <f t="shared" si="3"/>
        <v>0</v>
      </c>
      <c r="Q12" s="205"/>
      <c r="R12" s="199">
        <f>IF('P&amp;L'!$L$14=2,'P&amp;L'!K24,'P&amp;L'!K24*'P&amp;L'!$V$21)</f>
        <v>0</v>
      </c>
      <c r="S12" s="186"/>
    </row>
    <row r="13" spans="1:23" ht="16.25" customHeight="1" x14ac:dyDescent="0.3">
      <c r="B13" s="295"/>
      <c r="C13" s="296"/>
      <c r="D13" s="185" t="str">
        <f>'P&amp;L'!C25</f>
        <v>Other Sales</v>
      </c>
      <c r="E13" s="199">
        <f t="shared" si="3"/>
        <v>0</v>
      </c>
      <c r="F13" s="199">
        <f t="shared" si="3"/>
        <v>0</v>
      </c>
      <c r="G13" s="199">
        <f t="shared" si="3"/>
        <v>0</v>
      </c>
      <c r="H13" s="199">
        <f t="shared" si="3"/>
        <v>0</v>
      </c>
      <c r="I13" s="199">
        <f t="shared" si="3"/>
        <v>0</v>
      </c>
      <c r="J13" s="199">
        <f t="shared" si="3"/>
        <v>0</v>
      </c>
      <c r="K13" s="199">
        <f t="shared" si="3"/>
        <v>0</v>
      </c>
      <c r="L13" s="199">
        <f t="shared" si="3"/>
        <v>0</v>
      </c>
      <c r="M13" s="199">
        <f t="shared" si="3"/>
        <v>0</v>
      </c>
      <c r="N13" s="199">
        <f t="shared" si="3"/>
        <v>0</v>
      </c>
      <c r="O13" s="199">
        <f t="shared" si="3"/>
        <v>0</v>
      </c>
      <c r="P13" s="199">
        <f t="shared" si="3"/>
        <v>0</v>
      </c>
      <c r="Q13" s="205"/>
      <c r="R13" s="199">
        <f>IF('P&amp;L'!$L$14=2,'P&amp;L'!K25,'P&amp;L'!K25*'P&amp;L'!$V$21)</f>
        <v>0</v>
      </c>
      <c r="S13" s="186"/>
    </row>
    <row r="14" spans="1:23" ht="16.25" customHeight="1" x14ac:dyDescent="0.3">
      <c r="B14" s="295"/>
      <c r="C14" s="296"/>
      <c r="D14" s="185" t="str">
        <f>'P&amp;L'!C33</f>
        <v>Net Machine Income</v>
      </c>
      <c r="E14" s="199">
        <f t="shared" si="3"/>
        <v>0</v>
      </c>
      <c r="F14" s="199">
        <f t="shared" si="3"/>
        <v>0</v>
      </c>
      <c r="G14" s="199">
        <f t="shared" si="3"/>
        <v>0</v>
      </c>
      <c r="H14" s="199">
        <f t="shared" si="3"/>
        <v>0</v>
      </c>
      <c r="I14" s="199">
        <f t="shared" si="3"/>
        <v>0</v>
      </c>
      <c r="J14" s="199">
        <f t="shared" si="3"/>
        <v>0</v>
      </c>
      <c r="K14" s="199">
        <f t="shared" si="3"/>
        <v>0</v>
      </c>
      <c r="L14" s="199">
        <f t="shared" si="3"/>
        <v>0</v>
      </c>
      <c r="M14" s="199">
        <f t="shared" si="3"/>
        <v>0</v>
      </c>
      <c r="N14" s="199">
        <f t="shared" si="3"/>
        <v>0</v>
      </c>
      <c r="O14" s="199">
        <f t="shared" si="3"/>
        <v>0</v>
      </c>
      <c r="P14" s="199">
        <f t="shared" si="3"/>
        <v>0</v>
      </c>
      <c r="Q14" s="205"/>
      <c r="R14" s="199">
        <f>IF('P&amp;L'!$L$14=2,'P&amp;L'!K33,'P&amp;L'!K33*'P&amp;L'!$V$21)</f>
        <v>0</v>
      </c>
      <c r="S14" s="186"/>
    </row>
    <row r="15" spans="1:23" ht="16.25" customHeight="1" x14ac:dyDescent="0.3">
      <c r="B15" s="295"/>
      <c r="C15" s="296"/>
      <c r="D15" s="144" t="s">
        <v>173</v>
      </c>
      <c r="E15" s="200">
        <f>SUM(E10:E14)</f>
        <v>0</v>
      </c>
      <c r="F15" s="200">
        <f t="shared" ref="F15:O15" si="4">SUM(F10:F14)</f>
        <v>0</v>
      </c>
      <c r="G15" s="200">
        <f t="shared" si="4"/>
        <v>0</v>
      </c>
      <c r="H15" s="200">
        <f t="shared" si="4"/>
        <v>0</v>
      </c>
      <c r="I15" s="200">
        <f t="shared" si="4"/>
        <v>0</v>
      </c>
      <c r="J15" s="200">
        <f t="shared" si="4"/>
        <v>0</v>
      </c>
      <c r="K15" s="200">
        <f t="shared" si="4"/>
        <v>0</v>
      </c>
      <c r="L15" s="200">
        <f t="shared" si="4"/>
        <v>0</v>
      </c>
      <c r="M15" s="200">
        <f t="shared" si="4"/>
        <v>0</v>
      </c>
      <c r="N15" s="200">
        <f t="shared" si="4"/>
        <v>0</v>
      </c>
      <c r="O15" s="200">
        <f t="shared" si="4"/>
        <v>0</v>
      </c>
      <c r="P15" s="200">
        <f>SUM(P10:P14)</f>
        <v>0</v>
      </c>
      <c r="Q15" s="208"/>
      <c r="R15" s="200">
        <f>SUM(R10:R14)</f>
        <v>0</v>
      </c>
      <c r="S15" s="203"/>
    </row>
    <row r="16" spans="1:23" ht="16.25" customHeight="1" x14ac:dyDescent="0.3">
      <c r="B16" s="184"/>
      <c r="C16" s="204"/>
      <c r="D16" s="196"/>
      <c r="E16" s="205"/>
      <c r="F16" s="205"/>
      <c r="G16" s="205"/>
      <c r="H16" s="205"/>
      <c r="I16" s="205"/>
      <c r="J16" s="205"/>
      <c r="K16" s="205"/>
      <c r="L16" s="205"/>
      <c r="M16" s="205"/>
      <c r="N16" s="205"/>
      <c r="O16" s="205"/>
      <c r="P16" s="205"/>
      <c r="Q16" s="205"/>
      <c r="R16" s="205"/>
      <c r="S16" s="206"/>
    </row>
    <row r="17" spans="2:25" ht="16.25" customHeight="1" x14ac:dyDescent="0.3">
      <c r="B17" s="289" t="s">
        <v>109</v>
      </c>
      <c r="C17" s="297" t="s">
        <v>110</v>
      </c>
      <c r="D17" s="201" t="s">
        <v>174</v>
      </c>
      <c r="E17" s="199">
        <f t="shared" ref="E17:P18" si="5">E$7*$R17</f>
        <v>0</v>
      </c>
      <c r="F17" s="199">
        <f t="shared" si="5"/>
        <v>0</v>
      </c>
      <c r="G17" s="199">
        <f t="shared" si="5"/>
        <v>0</v>
      </c>
      <c r="H17" s="199">
        <f t="shared" si="5"/>
        <v>0</v>
      </c>
      <c r="I17" s="199">
        <f t="shared" si="5"/>
        <v>0</v>
      </c>
      <c r="J17" s="199">
        <f t="shared" si="5"/>
        <v>0</v>
      </c>
      <c r="K17" s="199">
        <f t="shared" si="5"/>
        <v>0</v>
      </c>
      <c r="L17" s="199">
        <f t="shared" si="5"/>
        <v>0</v>
      </c>
      <c r="M17" s="199">
        <f t="shared" si="5"/>
        <v>0</v>
      </c>
      <c r="N17" s="199">
        <f t="shared" si="5"/>
        <v>0</v>
      </c>
      <c r="O17" s="199">
        <f t="shared" si="5"/>
        <v>0</v>
      </c>
      <c r="P17" s="199">
        <f t="shared" si="5"/>
        <v>0</v>
      </c>
      <c r="Q17" s="205"/>
      <c r="R17" s="199">
        <f>R10-IF('P&amp;L'!$L$14=2,'P&amp;L'!K29,'P&amp;L'!K29*'P&amp;L'!$V$21)</f>
        <v>0</v>
      </c>
      <c r="S17" s="202"/>
      <c r="T17" s="20" t="s">
        <v>168</v>
      </c>
    </row>
    <row r="18" spans="2:25" ht="16.25" customHeight="1" x14ac:dyDescent="0.3">
      <c r="B18" s="289"/>
      <c r="C18" s="297"/>
      <c r="D18" s="201" t="s">
        <v>175</v>
      </c>
      <c r="E18" s="199">
        <f t="shared" si="5"/>
        <v>0</v>
      </c>
      <c r="F18" s="199">
        <f t="shared" si="5"/>
        <v>0</v>
      </c>
      <c r="G18" s="199">
        <f t="shared" si="5"/>
        <v>0</v>
      </c>
      <c r="H18" s="199">
        <f t="shared" si="5"/>
        <v>0</v>
      </c>
      <c r="I18" s="199">
        <f t="shared" si="5"/>
        <v>0</v>
      </c>
      <c r="J18" s="199">
        <f t="shared" si="5"/>
        <v>0</v>
      </c>
      <c r="K18" s="199">
        <f t="shared" si="5"/>
        <v>0</v>
      </c>
      <c r="L18" s="199">
        <f t="shared" si="5"/>
        <v>0</v>
      </c>
      <c r="M18" s="199">
        <f t="shared" si="5"/>
        <v>0</v>
      </c>
      <c r="N18" s="199">
        <f t="shared" si="5"/>
        <v>0</v>
      </c>
      <c r="O18" s="199">
        <f t="shared" si="5"/>
        <v>0</v>
      </c>
      <c r="P18" s="199">
        <f t="shared" si="5"/>
        <v>0</v>
      </c>
      <c r="Q18" s="205"/>
      <c r="R18" s="199">
        <f>R11-IF('P&amp;L'!$L$14=2,'P&amp;L'!K30,'P&amp;L'!K30*'P&amp;L'!$V$21)</f>
        <v>0</v>
      </c>
      <c r="S18" s="202"/>
      <c r="T18" s="20" t="s">
        <v>168</v>
      </c>
    </row>
    <row r="19" spans="2:25" ht="16.25" customHeight="1" x14ac:dyDescent="0.3">
      <c r="B19" s="289"/>
      <c r="C19" s="248"/>
      <c r="D19" s="185"/>
      <c r="E19" s="205"/>
      <c r="F19" s="205"/>
      <c r="G19" s="205"/>
      <c r="H19" s="205"/>
      <c r="I19" s="205"/>
      <c r="J19" s="205"/>
      <c r="K19" s="205"/>
      <c r="L19" s="205"/>
      <c r="M19" s="205"/>
      <c r="N19" s="205"/>
      <c r="O19" s="205"/>
      <c r="P19" s="205"/>
      <c r="Q19" s="205"/>
      <c r="R19" s="205"/>
      <c r="S19" s="186"/>
    </row>
    <row r="20" spans="2:25" ht="16.25" customHeight="1" x14ac:dyDescent="0.3">
      <c r="B20" s="289"/>
      <c r="C20" s="290" t="s">
        <v>9</v>
      </c>
      <c r="D20" s="144" t="str">
        <f>'P&amp;L'!C37</f>
        <v>Wages &amp; Salaries inc NI</v>
      </c>
      <c r="E20" s="199">
        <f t="shared" ref="E20:P20" si="6">((0.5*$R20)/12)+((0.5*$R$20)*E$7)</f>
        <v>0</v>
      </c>
      <c r="F20" s="199">
        <f t="shared" si="6"/>
        <v>0</v>
      </c>
      <c r="G20" s="199">
        <f t="shared" si="6"/>
        <v>0</v>
      </c>
      <c r="H20" s="199">
        <f t="shared" si="6"/>
        <v>0</v>
      </c>
      <c r="I20" s="199">
        <f t="shared" si="6"/>
        <v>0</v>
      </c>
      <c r="J20" s="199">
        <f t="shared" si="6"/>
        <v>0</v>
      </c>
      <c r="K20" s="199">
        <f t="shared" si="6"/>
        <v>0</v>
      </c>
      <c r="L20" s="199">
        <f t="shared" si="6"/>
        <v>0</v>
      </c>
      <c r="M20" s="199">
        <f t="shared" si="6"/>
        <v>0</v>
      </c>
      <c r="N20" s="199">
        <f t="shared" si="6"/>
        <v>0</v>
      </c>
      <c r="O20" s="199">
        <f t="shared" si="6"/>
        <v>0</v>
      </c>
      <c r="P20" s="199">
        <f t="shared" si="6"/>
        <v>0</v>
      </c>
      <c r="Q20" s="205"/>
      <c r="R20" s="199">
        <f>'P&amp;L'!K37</f>
        <v>0</v>
      </c>
      <c r="S20" s="207"/>
      <c r="T20" s="20" t="str">
        <f>'P&amp;L'!F37</f>
        <v>n</v>
      </c>
      <c r="U20" s="20" t="s">
        <v>170</v>
      </c>
      <c r="W20" s="19" t="s">
        <v>231</v>
      </c>
      <c r="Y20" s="250"/>
    </row>
    <row r="21" spans="2:25" ht="16.25" customHeight="1" x14ac:dyDescent="0.3">
      <c r="B21" s="289"/>
      <c r="C21" s="290"/>
      <c r="D21" s="144" t="str">
        <f>'P&amp;L'!C38</f>
        <v>Business Rates</v>
      </c>
      <c r="E21" s="199">
        <f t="shared" ref="E21:P22" si="7">IF($V21="n",$R21/12,$R21*E$7)</f>
        <v>0</v>
      </c>
      <c r="F21" s="199">
        <f t="shared" si="7"/>
        <v>0</v>
      </c>
      <c r="G21" s="199">
        <f t="shared" si="7"/>
        <v>0</v>
      </c>
      <c r="H21" s="199">
        <f t="shared" si="7"/>
        <v>0</v>
      </c>
      <c r="I21" s="199">
        <f t="shared" si="7"/>
        <v>0</v>
      </c>
      <c r="J21" s="199">
        <f t="shared" si="7"/>
        <v>0</v>
      </c>
      <c r="K21" s="199">
        <f t="shared" si="7"/>
        <v>0</v>
      </c>
      <c r="L21" s="199">
        <f t="shared" si="7"/>
        <v>0</v>
      </c>
      <c r="M21" s="199">
        <f t="shared" si="7"/>
        <v>0</v>
      </c>
      <c r="N21" s="199">
        <f t="shared" si="7"/>
        <v>0</v>
      </c>
      <c r="O21" s="199">
        <f t="shared" si="7"/>
        <v>0</v>
      </c>
      <c r="P21" s="199">
        <f t="shared" si="7"/>
        <v>0</v>
      </c>
      <c r="Q21" s="205"/>
      <c r="R21" s="199">
        <f>'P&amp;L'!$K$38</f>
        <v>0</v>
      </c>
      <c r="S21" s="207"/>
      <c r="T21" s="20" t="str">
        <f>'P&amp;L'!F38</f>
        <v>n</v>
      </c>
      <c r="U21" s="20" t="s">
        <v>170</v>
      </c>
      <c r="V21" s="113" t="s">
        <v>170</v>
      </c>
      <c r="Y21" s="250"/>
    </row>
    <row r="22" spans="2:25" ht="16.25" customHeight="1" x14ac:dyDescent="0.3">
      <c r="B22" s="289"/>
      <c r="C22" s="290"/>
      <c r="D22" s="144" t="str">
        <f>'P&amp;L'!C39</f>
        <v>Water Rates</v>
      </c>
      <c r="E22" s="199">
        <f t="shared" si="7"/>
        <v>0</v>
      </c>
      <c r="F22" s="199">
        <f t="shared" si="7"/>
        <v>0</v>
      </c>
      <c r="G22" s="199">
        <f t="shared" si="7"/>
        <v>0</v>
      </c>
      <c r="H22" s="199">
        <f t="shared" si="7"/>
        <v>0</v>
      </c>
      <c r="I22" s="199">
        <f t="shared" si="7"/>
        <v>0</v>
      </c>
      <c r="J22" s="199">
        <f t="shared" si="7"/>
        <v>0</v>
      </c>
      <c r="K22" s="199">
        <f t="shared" si="7"/>
        <v>0</v>
      </c>
      <c r="L22" s="199">
        <f t="shared" si="7"/>
        <v>0</v>
      </c>
      <c r="M22" s="199">
        <f t="shared" si="7"/>
        <v>0</v>
      </c>
      <c r="N22" s="199">
        <f t="shared" si="7"/>
        <v>0</v>
      </c>
      <c r="O22" s="199">
        <f t="shared" si="7"/>
        <v>0</v>
      </c>
      <c r="P22" s="199">
        <f t="shared" si="7"/>
        <v>0</v>
      </c>
      <c r="Q22" s="205"/>
      <c r="R22" s="199">
        <f>'P&amp;L'!$K$39</f>
        <v>0</v>
      </c>
      <c r="S22" s="207"/>
      <c r="T22" s="20" t="str">
        <f>'P&amp;L'!F39</f>
        <v>n</v>
      </c>
      <c r="U22" s="20" t="s">
        <v>170</v>
      </c>
      <c r="V22" s="113" t="s">
        <v>170</v>
      </c>
      <c r="Y22" s="250"/>
    </row>
    <row r="23" spans="2:25" ht="16.25" customHeight="1" x14ac:dyDescent="0.3">
      <c r="B23" s="289"/>
      <c r="C23" s="290"/>
      <c r="D23" s="144" t="str">
        <f>'P&amp;L'!C40</f>
        <v>Heat / Light / Power</v>
      </c>
      <c r="E23" s="199">
        <f t="shared" ref="E23:P23" si="8">((0.8*$R23)/12)+((0.2*$R$23)*E$7)</f>
        <v>0</v>
      </c>
      <c r="F23" s="199">
        <f t="shared" si="8"/>
        <v>0</v>
      </c>
      <c r="G23" s="199">
        <f t="shared" si="8"/>
        <v>0</v>
      </c>
      <c r="H23" s="199">
        <f t="shared" si="8"/>
        <v>0</v>
      </c>
      <c r="I23" s="199">
        <f t="shared" si="8"/>
        <v>0</v>
      </c>
      <c r="J23" s="199">
        <f t="shared" si="8"/>
        <v>0</v>
      </c>
      <c r="K23" s="199">
        <f t="shared" si="8"/>
        <v>0</v>
      </c>
      <c r="L23" s="199">
        <f t="shared" si="8"/>
        <v>0</v>
      </c>
      <c r="M23" s="199">
        <f t="shared" si="8"/>
        <v>0</v>
      </c>
      <c r="N23" s="199">
        <f t="shared" si="8"/>
        <v>0</v>
      </c>
      <c r="O23" s="199">
        <f t="shared" si="8"/>
        <v>0</v>
      </c>
      <c r="P23" s="199">
        <f t="shared" si="8"/>
        <v>0</v>
      </c>
      <c r="Q23" s="205"/>
      <c r="R23" s="199">
        <f>IF('P&amp;L'!$L$14=2,'P&amp;L'!K40,'P&amp;L'!K40*1.05)</f>
        <v>0</v>
      </c>
      <c r="S23" s="207"/>
      <c r="T23" s="20" t="s">
        <v>170</v>
      </c>
      <c r="U23" s="112" t="s">
        <v>168</v>
      </c>
      <c r="W23" s="19" t="s">
        <v>232</v>
      </c>
      <c r="Y23" s="250"/>
    </row>
    <row r="24" spans="2:25" ht="16.25" customHeight="1" x14ac:dyDescent="0.3">
      <c r="B24" s="289"/>
      <c r="C24" s="290"/>
      <c r="D24" s="144" t="str">
        <f>'P&amp;L'!C41</f>
        <v>Repairs &amp; Maintenance</v>
      </c>
      <c r="E24" s="199">
        <f t="shared" ref="E24:P33" si="9">IF($V24="n",$R24/12,$R24*E$7)</f>
        <v>0</v>
      </c>
      <c r="F24" s="199">
        <f t="shared" si="9"/>
        <v>0</v>
      </c>
      <c r="G24" s="199">
        <f t="shared" si="9"/>
        <v>0</v>
      </c>
      <c r="H24" s="199">
        <f t="shared" si="9"/>
        <v>0</v>
      </c>
      <c r="I24" s="199">
        <f t="shared" si="9"/>
        <v>0</v>
      </c>
      <c r="J24" s="199">
        <f t="shared" si="9"/>
        <v>0</v>
      </c>
      <c r="K24" s="199">
        <f t="shared" si="9"/>
        <v>0</v>
      </c>
      <c r="L24" s="199">
        <f t="shared" si="9"/>
        <v>0</v>
      </c>
      <c r="M24" s="199">
        <f t="shared" si="9"/>
        <v>0</v>
      </c>
      <c r="N24" s="199">
        <f t="shared" si="9"/>
        <v>0</v>
      </c>
      <c r="O24" s="199">
        <f t="shared" si="9"/>
        <v>0</v>
      </c>
      <c r="P24" s="199">
        <f t="shared" si="9"/>
        <v>0</v>
      </c>
      <c r="Q24" s="205"/>
      <c r="R24" s="199">
        <f>IF('P&amp;L'!$L$14=2,'P&amp;L'!K41,'P&amp;L'!K41*'P&amp;L'!$V$21)</f>
        <v>0</v>
      </c>
      <c r="S24" s="207"/>
      <c r="T24" s="20" t="str">
        <f>'P&amp;L'!F41</f>
        <v>y</v>
      </c>
      <c r="U24" s="112" t="s">
        <v>170</v>
      </c>
      <c r="V24" s="113"/>
      <c r="Y24" s="250"/>
    </row>
    <row r="25" spans="2:25" ht="16.25" customHeight="1" x14ac:dyDescent="0.3">
      <c r="B25" s="289"/>
      <c r="C25" s="290"/>
      <c r="D25" s="144" t="str">
        <f>'P&amp;L'!C42</f>
        <v>Gardening Expenses</v>
      </c>
      <c r="E25" s="199">
        <f t="shared" si="9"/>
        <v>0</v>
      </c>
      <c r="F25" s="199">
        <f t="shared" si="9"/>
        <v>0</v>
      </c>
      <c r="G25" s="199">
        <f t="shared" si="9"/>
        <v>0</v>
      </c>
      <c r="H25" s="199">
        <f t="shared" si="9"/>
        <v>0</v>
      </c>
      <c r="I25" s="199">
        <f t="shared" si="9"/>
        <v>0</v>
      </c>
      <c r="J25" s="199">
        <f t="shared" si="9"/>
        <v>0</v>
      </c>
      <c r="K25" s="199">
        <f t="shared" si="9"/>
        <v>0</v>
      </c>
      <c r="L25" s="199">
        <f t="shared" si="9"/>
        <v>0</v>
      </c>
      <c r="M25" s="199">
        <f t="shared" si="9"/>
        <v>0</v>
      </c>
      <c r="N25" s="199">
        <f t="shared" si="9"/>
        <v>0</v>
      </c>
      <c r="O25" s="199">
        <f t="shared" si="9"/>
        <v>0</v>
      </c>
      <c r="P25" s="199">
        <f t="shared" si="9"/>
        <v>0</v>
      </c>
      <c r="Q25" s="205"/>
      <c r="R25" s="199">
        <f>IF('P&amp;L'!$L$14=2,'P&amp;L'!K42,'P&amp;L'!K42*'P&amp;L'!$V$21)</f>
        <v>0</v>
      </c>
      <c r="S25" s="207"/>
      <c r="T25" s="20" t="str">
        <f>'P&amp;L'!F42</f>
        <v>y</v>
      </c>
      <c r="U25" s="20" t="s">
        <v>170</v>
      </c>
      <c r="Y25" s="250"/>
    </row>
    <row r="26" spans="2:25" ht="16.25" customHeight="1" x14ac:dyDescent="0.3">
      <c r="B26" s="289"/>
      <c r="C26" s="290"/>
      <c r="D26" s="144" t="str">
        <f>'P&amp;L'!C43</f>
        <v>Insurance &amp; MSA</v>
      </c>
      <c r="E26" s="199">
        <f t="shared" si="9"/>
        <v>0</v>
      </c>
      <c r="F26" s="199">
        <f t="shared" si="9"/>
        <v>0</v>
      </c>
      <c r="G26" s="199">
        <f t="shared" si="9"/>
        <v>0</v>
      </c>
      <c r="H26" s="199">
        <f t="shared" si="9"/>
        <v>0</v>
      </c>
      <c r="I26" s="199">
        <f t="shared" si="9"/>
        <v>0</v>
      </c>
      <c r="J26" s="199">
        <f t="shared" si="9"/>
        <v>0</v>
      </c>
      <c r="K26" s="199">
        <f t="shared" si="9"/>
        <v>0</v>
      </c>
      <c r="L26" s="199">
        <f t="shared" si="9"/>
        <v>0</v>
      </c>
      <c r="M26" s="199">
        <f t="shared" si="9"/>
        <v>0</v>
      </c>
      <c r="N26" s="199">
        <f t="shared" si="9"/>
        <v>0</v>
      </c>
      <c r="O26" s="199">
        <f t="shared" si="9"/>
        <v>0</v>
      </c>
      <c r="P26" s="199">
        <f t="shared" si="9"/>
        <v>0</v>
      </c>
      <c r="Q26" s="205"/>
      <c r="R26" s="199">
        <f>IF('P&amp;L'!$L$14=2,'P&amp;L'!K43,'P&amp;L'!K43*'P&amp;L'!$V$21)</f>
        <v>0</v>
      </c>
      <c r="S26" s="207"/>
      <c r="T26" s="20" t="str">
        <f>'P&amp;L'!F43</f>
        <v>y</v>
      </c>
      <c r="U26" s="20" t="s">
        <v>170</v>
      </c>
      <c r="V26" s="113" t="s">
        <v>170</v>
      </c>
      <c r="Y26" s="250"/>
    </row>
    <row r="27" spans="2:25" ht="16.25" customHeight="1" x14ac:dyDescent="0.3">
      <c r="B27" s="289"/>
      <c r="C27" s="290"/>
      <c r="D27" s="144" t="str">
        <f>'P&amp;L'!C44</f>
        <v>Licensing</v>
      </c>
      <c r="E27" s="199">
        <f t="shared" si="9"/>
        <v>0</v>
      </c>
      <c r="F27" s="199">
        <f t="shared" si="9"/>
        <v>0</v>
      </c>
      <c r="G27" s="199">
        <f t="shared" si="9"/>
        <v>0</v>
      </c>
      <c r="H27" s="199">
        <f t="shared" si="9"/>
        <v>0</v>
      </c>
      <c r="I27" s="199">
        <f t="shared" si="9"/>
        <v>0</v>
      </c>
      <c r="J27" s="199">
        <f t="shared" si="9"/>
        <v>0</v>
      </c>
      <c r="K27" s="199">
        <f t="shared" si="9"/>
        <v>0</v>
      </c>
      <c r="L27" s="199">
        <f t="shared" si="9"/>
        <v>0</v>
      </c>
      <c r="M27" s="199">
        <f t="shared" si="9"/>
        <v>0</v>
      </c>
      <c r="N27" s="199">
        <f t="shared" si="9"/>
        <v>0</v>
      </c>
      <c r="O27" s="199">
        <f t="shared" si="9"/>
        <v>0</v>
      </c>
      <c r="P27" s="199">
        <f t="shared" si="9"/>
        <v>0</v>
      </c>
      <c r="Q27" s="205"/>
      <c r="R27" s="199">
        <f>IF('P&amp;L'!$L$14=2,'P&amp;L'!K44,'P&amp;L'!K44*'P&amp;L'!$V$21)</f>
        <v>0</v>
      </c>
      <c r="S27" s="207"/>
      <c r="T27" s="20" t="str">
        <f>'P&amp;L'!F44</f>
        <v>y</v>
      </c>
      <c r="U27" s="20" t="s">
        <v>170</v>
      </c>
      <c r="V27" s="113" t="s">
        <v>170</v>
      </c>
      <c r="Y27" s="250"/>
    </row>
    <row r="28" spans="2:25" ht="16.25" customHeight="1" x14ac:dyDescent="0.3">
      <c r="B28" s="289"/>
      <c r="C28" s="290"/>
      <c r="D28" s="144" t="str">
        <f>'P&amp;L'!C45</f>
        <v>Tenant Insurance</v>
      </c>
      <c r="E28" s="199">
        <f t="shared" si="9"/>
        <v>0</v>
      </c>
      <c r="F28" s="199">
        <f t="shared" si="9"/>
        <v>0</v>
      </c>
      <c r="G28" s="199">
        <f t="shared" si="9"/>
        <v>0</v>
      </c>
      <c r="H28" s="199">
        <f t="shared" si="9"/>
        <v>0</v>
      </c>
      <c r="I28" s="199">
        <f t="shared" si="9"/>
        <v>0</v>
      </c>
      <c r="J28" s="199">
        <f t="shared" si="9"/>
        <v>0</v>
      </c>
      <c r="K28" s="199">
        <f t="shared" si="9"/>
        <v>0</v>
      </c>
      <c r="L28" s="199">
        <f t="shared" si="9"/>
        <v>0</v>
      </c>
      <c r="M28" s="199">
        <f t="shared" si="9"/>
        <v>0</v>
      </c>
      <c r="N28" s="199">
        <f t="shared" si="9"/>
        <v>0</v>
      </c>
      <c r="O28" s="199">
        <f t="shared" si="9"/>
        <v>0</v>
      </c>
      <c r="P28" s="199">
        <f t="shared" si="9"/>
        <v>0</v>
      </c>
      <c r="Q28" s="205"/>
      <c r="R28" s="199">
        <f>IF('P&amp;L'!$L$14=2,'P&amp;L'!K45,'P&amp;L'!K45*'P&amp;L'!$V$21)</f>
        <v>0</v>
      </c>
      <c r="S28" s="207"/>
      <c r="T28" s="20" t="str">
        <f>'P&amp;L'!F45</f>
        <v>y</v>
      </c>
      <c r="U28" s="20" t="s">
        <v>170</v>
      </c>
      <c r="V28" s="113" t="s">
        <v>170</v>
      </c>
      <c r="Y28" s="250"/>
    </row>
    <row r="29" spans="2:25" ht="16.25" customHeight="1" x14ac:dyDescent="0.3">
      <c r="B29" s="289"/>
      <c r="C29" s="290"/>
      <c r="D29" s="144" t="str">
        <f>'P&amp;L'!C46</f>
        <v>Sky &amp; PRS</v>
      </c>
      <c r="E29" s="199">
        <f t="shared" si="9"/>
        <v>0</v>
      </c>
      <c r="F29" s="199">
        <f t="shared" si="9"/>
        <v>0</v>
      </c>
      <c r="G29" s="199">
        <f t="shared" si="9"/>
        <v>0</v>
      </c>
      <c r="H29" s="199">
        <f t="shared" si="9"/>
        <v>0</v>
      </c>
      <c r="I29" s="199">
        <f t="shared" si="9"/>
        <v>0</v>
      </c>
      <c r="J29" s="199">
        <f t="shared" si="9"/>
        <v>0</v>
      </c>
      <c r="K29" s="199">
        <f t="shared" si="9"/>
        <v>0</v>
      </c>
      <c r="L29" s="199">
        <f t="shared" si="9"/>
        <v>0</v>
      </c>
      <c r="M29" s="199">
        <f t="shared" si="9"/>
        <v>0</v>
      </c>
      <c r="N29" s="199">
        <f t="shared" si="9"/>
        <v>0</v>
      </c>
      <c r="O29" s="199">
        <f t="shared" si="9"/>
        <v>0</v>
      </c>
      <c r="P29" s="199">
        <f t="shared" si="9"/>
        <v>0</v>
      </c>
      <c r="Q29" s="205"/>
      <c r="R29" s="199">
        <f>IF('P&amp;L'!$L$14=2,'P&amp;L'!K46,'P&amp;L'!K46*'P&amp;L'!$V$21)</f>
        <v>0</v>
      </c>
      <c r="S29" s="207"/>
      <c r="T29" s="20" t="s">
        <v>168</v>
      </c>
      <c r="U29" s="20" t="s">
        <v>170</v>
      </c>
      <c r="V29" s="113" t="s">
        <v>170</v>
      </c>
      <c r="Y29" s="250"/>
    </row>
    <row r="30" spans="2:25" ht="16.25" customHeight="1" x14ac:dyDescent="0.3">
      <c r="B30" s="289"/>
      <c r="C30" s="290"/>
      <c r="D30" s="144" t="str">
        <f>'P&amp;L'!C47</f>
        <v>Entertainment</v>
      </c>
      <c r="E30" s="199">
        <f t="shared" si="9"/>
        <v>0</v>
      </c>
      <c r="F30" s="199">
        <f t="shared" si="9"/>
        <v>0</v>
      </c>
      <c r="G30" s="199">
        <f t="shared" si="9"/>
        <v>0</v>
      </c>
      <c r="H30" s="199">
        <f t="shared" si="9"/>
        <v>0</v>
      </c>
      <c r="I30" s="199">
        <f t="shared" si="9"/>
        <v>0</v>
      </c>
      <c r="J30" s="199">
        <f t="shared" si="9"/>
        <v>0</v>
      </c>
      <c r="K30" s="199">
        <f t="shared" si="9"/>
        <v>0</v>
      </c>
      <c r="L30" s="199">
        <f t="shared" si="9"/>
        <v>0</v>
      </c>
      <c r="M30" s="199">
        <f t="shared" si="9"/>
        <v>0</v>
      </c>
      <c r="N30" s="199">
        <f t="shared" si="9"/>
        <v>0</v>
      </c>
      <c r="O30" s="199">
        <f t="shared" si="9"/>
        <v>0</v>
      </c>
      <c r="P30" s="199">
        <f t="shared" si="9"/>
        <v>0</v>
      </c>
      <c r="Q30" s="205"/>
      <c r="R30" s="199">
        <f>IF('P&amp;L'!$L$14=2,'P&amp;L'!K47,'P&amp;L'!K47*'P&amp;L'!$V$21)</f>
        <v>0</v>
      </c>
      <c r="S30" s="207"/>
      <c r="T30" s="20" t="str">
        <f>'P&amp;L'!F47</f>
        <v>y</v>
      </c>
      <c r="U30" s="20" t="s">
        <v>170</v>
      </c>
      <c r="Y30" s="250"/>
    </row>
    <row r="31" spans="2:25" ht="16.25" customHeight="1" x14ac:dyDescent="0.3">
      <c r="B31" s="289"/>
      <c r="C31" s="290"/>
      <c r="D31" s="144" t="str">
        <f>'P&amp;L'!C48</f>
        <v>Marketing, Promotional &amp; Advertising</v>
      </c>
      <c r="E31" s="199">
        <f t="shared" si="9"/>
        <v>0</v>
      </c>
      <c r="F31" s="199">
        <f t="shared" si="9"/>
        <v>0</v>
      </c>
      <c r="G31" s="199">
        <f t="shared" si="9"/>
        <v>0</v>
      </c>
      <c r="H31" s="199">
        <f t="shared" si="9"/>
        <v>0</v>
      </c>
      <c r="I31" s="199">
        <f t="shared" si="9"/>
        <v>0</v>
      </c>
      <c r="J31" s="199">
        <f t="shared" si="9"/>
        <v>0</v>
      </c>
      <c r="K31" s="199">
        <f t="shared" si="9"/>
        <v>0</v>
      </c>
      <c r="L31" s="199">
        <f t="shared" si="9"/>
        <v>0</v>
      </c>
      <c r="M31" s="199">
        <f t="shared" si="9"/>
        <v>0</v>
      </c>
      <c r="N31" s="199">
        <f t="shared" si="9"/>
        <v>0</v>
      </c>
      <c r="O31" s="199">
        <f t="shared" si="9"/>
        <v>0</v>
      </c>
      <c r="P31" s="199">
        <f t="shared" si="9"/>
        <v>0</v>
      </c>
      <c r="Q31" s="205"/>
      <c r="R31" s="199">
        <f>IF('P&amp;L'!$L$14=2,'P&amp;L'!K48,'P&amp;L'!K48*'P&amp;L'!$V$21)</f>
        <v>0</v>
      </c>
      <c r="S31" s="207"/>
      <c r="T31" s="20" t="str">
        <f>'P&amp;L'!F48</f>
        <v>y</v>
      </c>
      <c r="U31" s="20" t="s">
        <v>170</v>
      </c>
      <c r="Y31" s="250"/>
    </row>
    <row r="32" spans="2:25" ht="16.25" customHeight="1" x14ac:dyDescent="0.3">
      <c r="B32" s="289"/>
      <c r="C32" s="290"/>
      <c r="D32" s="144" t="str">
        <f>'P&amp;L'!C49</f>
        <v>Print / Post &amp; Stationery</v>
      </c>
      <c r="E32" s="199">
        <f t="shared" si="9"/>
        <v>0</v>
      </c>
      <c r="F32" s="199">
        <f t="shared" si="9"/>
        <v>0</v>
      </c>
      <c r="G32" s="199">
        <f t="shared" si="9"/>
        <v>0</v>
      </c>
      <c r="H32" s="199">
        <f t="shared" si="9"/>
        <v>0</v>
      </c>
      <c r="I32" s="199">
        <f t="shared" si="9"/>
        <v>0</v>
      </c>
      <c r="J32" s="199">
        <f t="shared" si="9"/>
        <v>0</v>
      </c>
      <c r="K32" s="199">
        <f t="shared" si="9"/>
        <v>0</v>
      </c>
      <c r="L32" s="199">
        <f t="shared" si="9"/>
        <v>0</v>
      </c>
      <c r="M32" s="199">
        <f t="shared" si="9"/>
        <v>0</v>
      </c>
      <c r="N32" s="199">
        <f t="shared" si="9"/>
        <v>0</v>
      </c>
      <c r="O32" s="199">
        <f t="shared" si="9"/>
        <v>0</v>
      </c>
      <c r="P32" s="199">
        <f t="shared" si="9"/>
        <v>0</v>
      </c>
      <c r="Q32" s="205"/>
      <c r="R32" s="199">
        <f>IF('P&amp;L'!$L$14=2,'P&amp;L'!K49,'P&amp;L'!K49*'P&amp;L'!$V$21)</f>
        <v>0</v>
      </c>
      <c r="S32" s="207"/>
      <c r="T32" s="20" t="str">
        <f>'P&amp;L'!F49</f>
        <v>y</v>
      </c>
      <c r="U32" s="20" t="s">
        <v>170</v>
      </c>
      <c r="Y32" s="250"/>
    </row>
    <row r="33" spans="2:25" ht="16.25" customHeight="1" x14ac:dyDescent="0.3">
      <c r="B33" s="289"/>
      <c r="C33" s="290"/>
      <c r="D33" s="144" t="str">
        <f>'P&amp;L'!C50</f>
        <v>Telephone</v>
      </c>
      <c r="E33" s="199">
        <f t="shared" si="9"/>
        <v>0</v>
      </c>
      <c r="F33" s="199">
        <f t="shared" si="9"/>
        <v>0</v>
      </c>
      <c r="G33" s="199">
        <f t="shared" si="9"/>
        <v>0</v>
      </c>
      <c r="H33" s="199">
        <f t="shared" si="9"/>
        <v>0</v>
      </c>
      <c r="I33" s="199">
        <f t="shared" si="9"/>
        <v>0</v>
      </c>
      <c r="J33" s="199">
        <f t="shared" si="9"/>
        <v>0</v>
      </c>
      <c r="K33" s="199">
        <f t="shared" si="9"/>
        <v>0</v>
      </c>
      <c r="L33" s="199">
        <f t="shared" si="9"/>
        <v>0</v>
      </c>
      <c r="M33" s="199">
        <f t="shared" si="9"/>
        <v>0</v>
      </c>
      <c r="N33" s="199">
        <f t="shared" si="9"/>
        <v>0</v>
      </c>
      <c r="O33" s="199">
        <f t="shared" si="9"/>
        <v>0</v>
      </c>
      <c r="P33" s="199">
        <f t="shared" si="9"/>
        <v>0</v>
      </c>
      <c r="Q33" s="205"/>
      <c r="R33" s="199">
        <f>IF('P&amp;L'!$L$14=2,'P&amp;L'!K50,'P&amp;L'!K50*'P&amp;L'!$V$21)</f>
        <v>0</v>
      </c>
      <c r="S33" s="207"/>
      <c r="T33" s="20" t="str">
        <f>'P&amp;L'!F50</f>
        <v>y</v>
      </c>
      <c r="U33" s="20" t="s">
        <v>170</v>
      </c>
      <c r="V33" s="113" t="s">
        <v>170</v>
      </c>
      <c r="Y33" s="250"/>
    </row>
    <row r="34" spans="2:25" ht="16.25" customHeight="1" x14ac:dyDescent="0.3">
      <c r="B34" s="289"/>
      <c r="C34" s="290"/>
      <c r="D34" s="144" t="str">
        <f>'P&amp;L'!C51</f>
        <v>Travel &amp; Car</v>
      </c>
      <c r="E34" s="199">
        <f t="shared" ref="E34:P40" si="10">IF($V34="n",$R34/12,$R34*E$7)</f>
        <v>0</v>
      </c>
      <c r="F34" s="199">
        <f t="shared" si="10"/>
        <v>0</v>
      </c>
      <c r="G34" s="199">
        <f t="shared" si="10"/>
        <v>0</v>
      </c>
      <c r="H34" s="199">
        <f t="shared" si="10"/>
        <v>0</v>
      </c>
      <c r="I34" s="199">
        <f t="shared" si="10"/>
        <v>0</v>
      </c>
      <c r="J34" s="199">
        <f t="shared" si="10"/>
        <v>0</v>
      </c>
      <c r="K34" s="199">
        <f t="shared" si="10"/>
        <v>0</v>
      </c>
      <c r="L34" s="199">
        <f t="shared" si="10"/>
        <v>0</v>
      </c>
      <c r="M34" s="199">
        <f t="shared" si="10"/>
        <v>0</v>
      </c>
      <c r="N34" s="199">
        <f t="shared" si="10"/>
        <v>0</v>
      </c>
      <c r="O34" s="199">
        <f t="shared" si="10"/>
        <v>0</v>
      </c>
      <c r="P34" s="199">
        <f t="shared" si="10"/>
        <v>0</v>
      </c>
      <c r="Q34" s="205"/>
      <c r="R34" s="199">
        <f>IF('P&amp;L'!$L$14=2,'P&amp;L'!K51,'P&amp;L'!K51*'P&amp;L'!$V$21)</f>
        <v>0</v>
      </c>
      <c r="S34" s="207"/>
      <c r="T34" s="20" t="str">
        <f>'P&amp;L'!F51</f>
        <v>y</v>
      </c>
      <c r="U34" s="20" t="s">
        <v>170</v>
      </c>
      <c r="V34" s="113" t="s">
        <v>170</v>
      </c>
      <c r="Y34" s="250"/>
    </row>
    <row r="35" spans="2:25" ht="16.25" customHeight="1" x14ac:dyDescent="0.3">
      <c r="B35" s="289"/>
      <c r="C35" s="290"/>
      <c r="D35" s="144" t="str">
        <f>'P&amp;L'!C52</f>
        <v>Cleaning Materials &amp; Waste Disposal</v>
      </c>
      <c r="E35" s="199">
        <f t="shared" si="10"/>
        <v>0</v>
      </c>
      <c r="F35" s="199">
        <f t="shared" si="10"/>
        <v>0</v>
      </c>
      <c r="G35" s="199">
        <f t="shared" si="10"/>
        <v>0</v>
      </c>
      <c r="H35" s="199">
        <f t="shared" si="10"/>
        <v>0</v>
      </c>
      <c r="I35" s="199">
        <f t="shared" si="10"/>
        <v>0</v>
      </c>
      <c r="J35" s="199">
        <f t="shared" si="10"/>
        <v>0</v>
      </c>
      <c r="K35" s="199">
        <f t="shared" si="10"/>
        <v>0</v>
      </c>
      <c r="L35" s="199">
        <f t="shared" si="10"/>
        <v>0</v>
      </c>
      <c r="M35" s="199">
        <f t="shared" si="10"/>
        <v>0</v>
      </c>
      <c r="N35" s="199">
        <f t="shared" si="10"/>
        <v>0</v>
      </c>
      <c r="O35" s="199">
        <f t="shared" si="10"/>
        <v>0</v>
      </c>
      <c r="P35" s="199">
        <f t="shared" si="10"/>
        <v>0</v>
      </c>
      <c r="Q35" s="205"/>
      <c r="R35" s="199">
        <f>IF('P&amp;L'!$L$14=2,'P&amp;L'!K52,'P&amp;L'!K52*'P&amp;L'!$V$21)</f>
        <v>0</v>
      </c>
      <c r="S35" s="207"/>
      <c r="T35" s="20" t="str">
        <f>'P&amp;L'!F52</f>
        <v>y</v>
      </c>
      <c r="U35" s="20" t="s">
        <v>170</v>
      </c>
      <c r="V35" s="113" t="s">
        <v>170</v>
      </c>
      <c r="Y35" s="250"/>
    </row>
    <row r="36" spans="2:25" ht="16.25" customHeight="1" x14ac:dyDescent="0.3">
      <c r="B36" s="289"/>
      <c r="C36" s="290"/>
      <c r="D36" s="144" t="str">
        <f>'P&amp;L'!C53</f>
        <v>Accountant / Stock taker / Prof fees</v>
      </c>
      <c r="E36" s="199">
        <f t="shared" si="10"/>
        <v>0</v>
      </c>
      <c r="F36" s="199">
        <f t="shared" si="10"/>
        <v>0</v>
      </c>
      <c r="G36" s="199">
        <f t="shared" si="10"/>
        <v>0</v>
      </c>
      <c r="H36" s="199">
        <f t="shared" si="10"/>
        <v>0</v>
      </c>
      <c r="I36" s="199">
        <f t="shared" si="10"/>
        <v>0</v>
      </c>
      <c r="J36" s="199">
        <f t="shared" si="10"/>
        <v>0</v>
      </c>
      <c r="K36" s="199">
        <f t="shared" si="10"/>
        <v>0</v>
      </c>
      <c r="L36" s="199">
        <f t="shared" si="10"/>
        <v>0</v>
      </c>
      <c r="M36" s="199">
        <f t="shared" si="10"/>
        <v>0</v>
      </c>
      <c r="N36" s="199">
        <f t="shared" si="10"/>
        <v>0</v>
      </c>
      <c r="O36" s="199">
        <f t="shared" si="10"/>
        <v>0</v>
      </c>
      <c r="P36" s="199">
        <f t="shared" si="10"/>
        <v>0</v>
      </c>
      <c r="Q36" s="205"/>
      <c r="R36" s="199">
        <f>IF('P&amp;L'!$L$14=2,'P&amp;L'!K53,'P&amp;L'!K53*'P&amp;L'!$V$21)</f>
        <v>0</v>
      </c>
      <c r="S36" s="207"/>
      <c r="T36" s="20" t="str">
        <f>'P&amp;L'!F53</f>
        <v>y</v>
      </c>
      <c r="U36" s="20" t="s">
        <v>170</v>
      </c>
      <c r="V36" s="113" t="s">
        <v>170</v>
      </c>
      <c r="Y36" s="250"/>
    </row>
    <row r="37" spans="2:25" ht="16.25" customHeight="1" x14ac:dyDescent="0.3">
      <c r="B37" s="289"/>
      <c r="C37" s="290"/>
      <c r="D37" s="144" t="str">
        <f>'P&amp;L'!C54</f>
        <v>Bank Charges</v>
      </c>
      <c r="E37" s="199">
        <f t="shared" si="10"/>
        <v>0</v>
      </c>
      <c r="F37" s="199">
        <f t="shared" si="10"/>
        <v>0</v>
      </c>
      <c r="G37" s="199">
        <f t="shared" si="10"/>
        <v>0</v>
      </c>
      <c r="H37" s="199">
        <f t="shared" si="10"/>
        <v>0</v>
      </c>
      <c r="I37" s="199">
        <f t="shared" si="10"/>
        <v>0</v>
      </c>
      <c r="J37" s="199">
        <f t="shared" si="10"/>
        <v>0</v>
      </c>
      <c r="K37" s="199">
        <f t="shared" si="10"/>
        <v>0</v>
      </c>
      <c r="L37" s="199">
        <f t="shared" si="10"/>
        <v>0</v>
      </c>
      <c r="M37" s="199">
        <f t="shared" si="10"/>
        <v>0</v>
      </c>
      <c r="N37" s="199">
        <f t="shared" si="10"/>
        <v>0</v>
      </c>
      <c r="O37" s="199">
        <f t="shared" si="10"/>
        <v>0</v>
      </c>
      <c r="P37" s="199">
        <f t="shared" si="10"/>
        <v>0</v>
      </c>
      <c r="Q37" s="205"/>
      <c r="R37" s="199">
        <f>'P&amp;L'!$K$54</f>
        <v>0</v>
      </c>
      <c r="S37" s="207"/>
      <c r="T37" s="20" t="str">
        <f>LEFT('P&amp;L'!F54,10)</f>
        <v>n</v>
      </c>
      <c r="U37" s="20" t="s">
        <v>170</v>
      </c>
      <c r="Y37" s="250"/>
    </row>
    <row r="38" spans="2:25" ht="16.25" customHeight="1" x14ac:dyDescent="0.3">
      <c r="B38" s="289"/>
      <c r="C38" s="290"/>
      <c r="D38" s="144" t="str">
        <f>'P&amp;L'!C55</f>
        <v>Equipment Hire</v>
      </c>
      <c r="E38" s="199">
        <f t="shared" si="10"/>
        <v>0</v>
      </c>
      <c r="F38" s="199">
        <f t="shared" si="10"/>
        <v>0</v>
      </c>
      <c r="G38" s="199">
        <f t="shared" si="10"/>
        <v>0</v>
      </c>
      <c r="H38" s="199">
        <f t="shared" si="10"/>
        <v>0</v>
      </c>
      <c r="I38" s="199">
        <f t="shared" si="10"/>
        <v>0</v>
      </c>
      <c r="J38" s="199">
        <f t="shared" si="10"/>
        <v>0</v>
      </c>
      <c r="K38" s="199">
        <f t="shared" si="10"/>
        <v>0</v>
      </c>
      <c r="L38" s="199">
        <f t="shared" si="10"/>
        <v>0</v>
      </c>
      <c r="M38" s="199">
        <f t="shared" si="10"/>
        <v>0</v>
      </c>
      <c r="N38" s="199">
        <f t="shared" si="10"/>
        <v>0</v>
      </c>
      <c r="O38" s="199">
        <f t="shared" si="10"/>
        <v>0</v>
      </c>
      <c r="P38" s="199">
        <f t="shared" si="10"/>
        <v>0</v>
      </c>
      <c r="Q38" s="205"/>
      <c r="R38" s="199">
        <f>IF('P&amp;L'!$L$14=2,'P&amp;L'!K55,'P&amp;L'!K55*'P&amp;L'!$V$21)</f>
        <v>0</v>
      </c>
      <c r="S38" s="207"/>
      <c r="T38" s="20" t="str">
        <f>'P&amp;L'!F55</f>
        <v>y</v>
      </c>
      <c r="U38" s="20" t="s">
        <v>170</v>
      </c>
      <c r="Y38" s="250"/>
    </row>
    <row r="39" spans="2:25" ht="16.25" customHeight="1" x14ac:dyDescent="0.3">
      <c r="B39" s="289"/>
      <c r="C39" s="290"/>
      <c r="D39" s="144" t="str">
        <f>'P&amp;L'!C56</f>
        <v>Sundries &amp; Consumables</v>
      </c>
      <c r="E39" s="199">
        <f t="shared" si="10"/>
        <v>0</v>
      </c>
      <c r="F39" s="199">
        <f t="shared" si="10"/>
        <v>0</v>
      </c>
      <c r="G39" s="199">
        <f t="shared" si="10"/>
        <v>0</v>
      </c>
      <c r="H39" s="199">
        <f t="shared" si="10"/>
        <v>0</v>
      </c>
      <c r="I39" s="199">
        <f t="shared" si="10"/>
        <v>0</v>
      </c>
      <c r="J39" s="199">
        <f t="shared" si="10"/>
        <v>0</v>
      </c>
      <c r="K39" s="199">
        <f t="shared" si="10"/>
        <v>0</v>
      </c>
      <c r="L39" s="199">
        <f t="shared" si="10"/>
        <v>0</v>
      </c>
      <c r="M39" s="199">
        <f t="shared" si="10"/>
        <v>0</v>
      </c>
      <c r="N39" s="199">
        <f t="shared" si="10"/>
        <v>0</v>
      </c>
      <c r="O39" s="199">
        <f t="shared" si="10"/>
        <v>0</v>
      </c>
      <c r="P39" s="199">
        <f t="shared" si="10"/>
        <v>0</v>
      </c>
      <c r="Q39" s="205"/>
      <c r="R39" s="199">
        <f>IF('P&amp;L'!$L$14=2,'P&amp;L'!K56,'P&amp;L'!K56*'P&amp;L'!$V$21)</f>
        <v>0</v>
      </c>
      <c r="S39" s="207"/>
      <c r="T39" s="20" t="str">
        <f>'P&amp;L'!F56</f>
        <v>y</v>
      </c>
      <c r="U39" s="20" t="s">
        <v>170</v>
      </c>
      <c r="Y39" s="250"/>
    </row>
    <row r="40" spans="2:25" ht="16.25" customHeight="1" x14ac:dyDescent="0.3">
      <c r="B40" s="289"/>
      <c r="C40" s="290"/>
      <c r="D40" s="144" t="str">
        <f>'P&amp;L'!C57</f>
        <v>Drinks Gas</v>
      </c>
      <c r="E40" s="199">
        <f t="shared" si="10"/>
        <v>0</v>
      </c>
      <c r="F40" s="199">
        <f t="shared" si="10"/>
        <v>0</v>
      </c>
      <c r="G40" s="199">
        <f t="shared" si="10"/>
        <v>0</v>
      </c>
      <c r="H40" s="199">
        <f t="shared" si="10"/>
        <v>0</v>
      </c>
      <c r="I40" s="199">
        <f t="shared" si="10"/>
        <v>0</v>
      </c>
      <c r="J40" s="199">
        <f t="shared" si="10"/>
        <v>0</v>
      </c>
      <c r="K40" s="199">
        <f t="shared" si="10"/>
        <v>0</v>
      </c>
      <c r="L40" s="199">
        <f t="shared" si="10"/>
        <v>0</v>
      </c>
      <c r="M40" s="199">
        <f t="shared" si="10"/>
        <v>0</v>
      </c>
      <c r="N40" s="199">
        <f t="shared" si="10"/>
        <v>0</v>
      </c>
      <c r="O40" s="199">
        <f t="shared" si="10"/>
        <v>0</v>
      </c>
      <c r="P40" s="199">
        <f t="shared" si="10"/>
        <v>0</v>
      </c>
      <c r="Q40" s="205"/>
      <c r="R40" s="199">
        <f>IF('P&amp;L'!$L$14=2,'P&amp;L'!K57,'P&amp;L'!K57*'P&amp;L'!$V$21)</f>
        <v>0</v>
      </c>
      <c r="S40" s="207"/>
      <c r="T40" s="20" t="str">
        <f>'P&amp;L'!F57</f>
        <v>y</v>
      </c>
      <c r="U40" s="20" t="s">
        <v>170</v>
      </c>
      <c r="Y40" s="250"/>
    </row>
    <row r="41" spans="2:25" ht="16.25" customHeight="1" x14ac:dyDescent="0.3">
      <c r="B41" s="289"/>
      <c r="C41" s="290"/>
      <c r="D41" s="46" t="s">
        <v>113</v>
      </c>
      <c r="E41" s="200">
        <f>SUM(E20:E40)</f>
        <v>0</v>
      </c>
      <c r="F41" s="200">
        <f t="shared" ref="F41:O41" si="11">SUM(F20:F40)</f>
        <v>0</v>
      </c>
      <c r="G41" s="200">
        <f t="shared" si="11"/>
        <v>0</v>
      </c>
      <c r="H41" s="200">
        <f t="shared" si="11"/>
        <v>0</v>
      </c>
      <c r="I41" s="200">
        <f t="shared" si="11"/>
        <v>0</v>
      </c>
      <c r="J41" s="200">
        <f t="shared" si="11"/>
        <v>0</v>
      </c>
      <c r="K41" s="200">
        <f t="shared" si="11"/>
        <v>0</v>
      </c>
      <c r="L41" s="200">
        <f t="shared" si="11"/>
        <v>0</v>
      </c>
      <c r="M41" s="200">
        <f t="shared" si="11"/>
        <v>0</v>
      </c>
      <c r="N41" s="200">
        <f t="shared" si="11"/>
        <v>0</v>
      </c>
      <c r="O41" s="200">
        <f t="shared" si="11"/>
        <v>0</v>
      </c>
      <c r="P41" s="200">
        <f>SUM(P20:P40)</f>
        <v>0</v>
      </c>
      <c r="Q41" s="208"/>
      <c r="R41" s="200">
        <f>SUM(R20:R40)</f>
        <v>0</v>
      </c>
      <c r="S41" s="203"/>
    </row>
    <row r="42" spans="2:25" ht="9" customHeight="1" x14ac:dyDescent="0.3">
      <c r="B42" s="289"/>
      <c r="D42" s="144"/>
      <c r="E42" s="208"/>
      <c r="F42" s="208"/>
      <c r="G42" s="208"/>
      <c r="H42" s="208"/>
      <c r="I42" s="208"/>
      <c r="J42" s="208"/>
      <c r="K42" s="208"/>
      <c r="L42" s="208"/>
      <c r="M42" s="208"/>
      <c r="N42" s="208"/>
      <c r="O42" s="208"/>
      <c r="P42" s="208"/>
      <c r="Q42" s="208"/>
      <c r="R42" s="208"/>
      <c r="S42" s="207"/>
    </row>
    <row r="43" spans="2:25" ht="16.25" customHeight="1" x14ac:dyDescent="0.3">
      <c r="B43" s="289"/>
      <c r="C43" s="288" t="s">
        <v>111</v>
      </c>
      <c r="D43" s="212" t="s">
        <v>233</v>
      </c>
      <c r="E43" s="199">
        <f t="shared" ref="E43:P43" si="12">$R$43/12</f>
        <v>0</v>
      </c>
      <c r="F43" s="199">
        <f t="shared" si="12"/>
        <v>0</v>
      </c>
      <c r="G43" s="199">
        <f t="shared" si="12"/>
        <v>0</v>
      </c>
      <c r="H43" s="199">
        <f t="shared" si="12"/>
        <v>0</v>
      </c>
      <c r="I43" s="199">
        <f t="shared" si="12"/>
        <v>0</v>
      </c>
      <c r="J43" s="199">
        <f t="shared" si="12"/>
        <v>0</v>
      </c>
      <c r="K43" s="199">
        <f t="shared" si="12"/>
        <v>0</v>
      </c>
      <c r="L43" s="199">
        <f t="shared" si="12"/>
        <v>0</v>
      </c>
      <c r="M43" s="199">
        <f t="shared" si="12"/>
        <v>0</v>
      </c>
      <c r="N43" s="199">
        <f t="shared" si="12"/>
        <v>0</v>
      </c>
      <c r="O43" s="199">
        <f t="shared" si="12"/>
        <v>0</v>
      </c>
      <c r="P43" s="199">
        <f t="shared" si="12"/>
        <v>0</v>
      </c>
      <c r="Q43" s="205"/>
      <c r="R43" s="199">
        <f>IF('P&amp;L'!$L$14=2,'P&amp;L'!K63,'P&amp;L'!K63*1.18)</f>
        <v>0</v>
      </c>
      <c r="S43" s="186"/>
      <c r="T43" s="19"/>
      <c r="U43" s="249"/>
    </row>
    <row r="44" spans="2:25" ht="16.25" customHeight="1" x14ac:dyDescent="0.3">
      <c r="B44" s="289"/>
      <c r="C44" s="288"/>
      <c r="D44" s="212" t="s">
        <v>399</v>
      </c>
      <c r="E44" s="199">
        <f t="shared" ref="E44:P44" si="13">$R$44*E$7</f>
        <v>0</v>
      </c>
      <c r="F44" s="199">
        <f t="shared" si="13"/>
        <v>0</v>
      </c>
      <c r="G44" s="199">
        <f t="shared" si="13"/>
        <v>0</v>
      </c>
      <c r="H44" s="199">
        <f t="shared" si="13"/>
        <v>0</v>
      </c>
      <c r="I44" s="199">
        <f t="shared" si="13"/>
        <v>0</v>
      </c>
      <c r="J44" s="199">
        <f t="shared" si="13"/>
        <v>0</v>
      </c>
      <c r="K44" s="199">
        <f t="shared" si="13"/>
        <v>0</v>
      </c>
      <c r="L44" s="199">
        <f t="shared" si="13"/>
        <v>0</v>
      </c>
      <c r="M44" s="199">
        <f t="shared" si="13"/>
        <v>0</v>
      </c>
      <c r="N44" s="199">
        <f t="shared" si="13"/>
        <v>0</v>
      </c>
      <c r="O44" s="199">
        <f t="shared" si="13"/>
        <v>0</v>
      </c>
      <c r="P44" s="199">
        <f t="shared" si="13"/>
        <v>0</v>
      </c>
      <c r="Q44" s="205"/>
      <c r="R44" s="199">
        <f>IF('P&amp;L'!$L$14=2,'P&amp;L'!K64,'P&amp;L'!K64*1.2)</f>
        <v>0</v>
      </c>
      <c r="S44" s="186"/>
      <c r="T44" s="19"/>
    </row>
    <row r="45" spans="2:25" ht="9.75" customHeight="1" x14ac:dyDescent="0.3">
      <c r="B45" s="289"/>
      <c r="C45" s="288"/>
      <c r="D45" s="212"/>
      <c r="E45" s="212"/>
      <c r="F45" s="212"/>
      <c r="G45" s="212"/>
      <c r="H45" s="212"/>
      <c r="I45" s="212"/>
      <c r="J45" s="212"/>
      <c r="K45" s="212"/>
      <c r="L45" s="212"/>
      <c r="M45" s="212"/>
      <c r="N45" s="212"/>
      <c r="O45" s="212"/>
      <c r="P45" s="212"/>
      <c r="Q45" s="201"/>
      <c r="R45" s="212"/>
      <c r="S45" s="186"/>
    </row>
    <row r="46" spans="2:25" ht="16.25" customHeight="1" x14ac:dyDescent="0.3">
      <c r="B46" s="289"/>
      <c r="C46" s="288"/>
      <c r="D46" s="144" t="s">
        <v>164</v>
      </c>
      <c r="E46" s="276">
        <f>(E15-(E15/(1+'P&amp;L'!$F$22)))-(SUMIF($T$17:$T$40,"y",E17:E40)-(SUMIF($T$17:$T$40,"y",E17:E40)/(1+'P&amp;L'!$F$22)))-SUMIF($U$17:$U$40,"y",E17:E40)+(SUMIF($U$17:$U$40,"y",E17:E40)/(1+'P&amp;L'!$F$22-0.15))+E60+E61</f>
        <v>0</v>
      </c>
      <c r="F46" s="276">
        <f>(F15-(F15/(1+'P&amp;L'!$F$22)))-(SUMIF($T$17:$T$40,"y",F17:F40)-(SUMIF($T$17:$T$40,"y",F17:F40)/(1+'P&amp;L'!$F$22)))-SUMIF($U$17:$U$40,"y",F17:F40)+(SUMIF($U$17:$U$40,"y",F17:F40)/(1+'P&amp;L'!$F$22-0.15))+F60+F61</f>
        <v>0</v>
      </c>
      <c r="G46" s="276">
        <f>(G15-(G15/(1+'P&amp;L'!$F$22)))-(SUMIF($T$17:$T$40,"y",G17:G40)-(SUMIF($T$17:$T$40,"y",G17:G40)/(1+'P&amp;L'!$F$22)))-SUMIF($U$17:$U$40,"y",G17:G40)+(SUMIF($U$17:$U$40,"y",G17:G40)/(1+'P&amp;L'!$F$22-0.15))+G60+G61</f>
        <v>0</v>
      </c>
      <c r="H46" s="276">
        <f>(H15-(H15/(1+'P&amp;L'!$F$22)))-(SUMIF($T$17:$T$40,"y",H17:H40)-(SUMIF($T$17:$T$40,"y",H17:H40)/(1+'P&amp;L'!$F$22)))-SUMIF($U$17:$U$40,"y",H17:H40)+(SUMIF($U$17:$U$40,"y",H17:H40)/(1+'P&amp;L'!$F$22-0.15))+H60+H61</f>
        <v>0</v>
      </c>
      <c r="I46" s="276">
        <f>(I15-(I15/(1+'P&amp;L'!$F$22)))-(SUMIF($T$17:$T$40,"y",I17:I40)-(SUMIF($T$17:$T$40,"y",I17:I40)/(1+'P&amp;L'!$F$22)))-SUMIF($U$17:$U$40,"y",I17:I40)+(SUMIF($U$17:$U$40,"y",I17:I40)/(1+'P&amp;L'!$F$22-0.15))+I60+I61</f>
        <v>0</v>
      </c>
      <c r="J46" s="276">
        <f>(J15-(J15/(1+'P&amp;L'!$F$22)))-(SUMIF($T$17:$T$40,"y",J17:J40)-(SUMIF($T$17:$T$40,"y",J17:J40)/(1+'P&amp;L'!$F$22)))-SUMIF($U$17:$U$40,"y",J17:J40)+(SUMIF($U$17:$U$40,"y",J17:J40)/(1+'P&amp;L'!$F$22-0.15))+J60+J61</f>
        <v>0</v>
      </c>
      <c r="K46" s="276">
        <f>(K15-(K15/(1+'P&amp;L'!$F$22)))-(SUMIF($T$17:$T$40,"y",K17:K40)-(SUMIF($T$17:$T$40,"y",K17:K40)/(1+'P&amp;L'!$F$22)))-SUMIF($U$17:$U$40,"y",K17:K40)+(SUMIF($U$17:$U$40,"y",K17:K40)/(1+'P&amp;L'!$F$22-0.15))+K60+K61</f>
        <v>0</v>
      </c>
      <c r="L46" s="276">
        <f>(L15-(L15/(1+'P&amp;L'!$F$22)))-(SUMIF($T$17:$T$40,"y",L17:L40)-(SUMIF($T$17:$T$40,"y",L17:L40)/(1+'P&amp;L'!$F$22)))-SUMIF($U$17:$U$40,"y",L17:L40)+(SUMIF($U$17:$U$40,"y",L17:L40)/(1+'P&amp;L'!$F$22-0.15))+L60+L61</f>
        <v>0</v>
      </c>
      <c r="M46" s="276">
        <f>(M15-(M15/(1+'P&amp;L'!$F$22)))-(SUMIF($T$17:$T$40,"y",M17:M40)-(SUMIF($T$17:$T$40,"y",M17:M40)/(1+'P&amp;L'!$F$22)))-SUMIF($U$17:$U$40,"y",M17:M40)+(SUMIF($U$17:$U$40,"y",M17:M40)/(1+'P&amp;L'!$F$22-0.15))+M60+M61</f>
        <v>0</v>
      </c>
      <c r="N46" s="276">
        <f>(N15-(N15/(1+'P&amp;L'!$F$22)))-(SUMIF($T$17:$T$40,"y",N17:N40)-(SUMIF($T$17:$T$40,"y",N17:N40)/(1+'P&amp;L'!$F$22)))-SUMIF($U$17:$U$40,"y",N17:N40)+(SUMIF($U$17:$U$40,"y",N17:N40)/(1+'P&amp;L'!$F$22-0.15))+N60+N61</f>
        <v>0</v>
      </c>
      <c r="O46" s="276">
        <f>(O15-(O15/(1+'P&amp;L'!$F$22)))-(SUMIF($T$17:$T$40,"y",O17:O40)-(SUMIF($T$17:$T$40,"y",O17:O40)/(1+'P&amp;L'!$F$22)))-SUMIF($U$17:$U$40,"y",O17:O40)+(SUMIF($U$17:$U$40,"y",O17:O40)/(1+'P&amp;L'!$F$22-0.15))+O60+O61</f>
        <v>0</v>
      </c>
      <c r="P46" s="276">
        <f>(P15-(P15/(1+'P&amp;L'!$F$22)))-(SUMIF($T$17:$T$40,"y",P17:P40)-(SUMIF($T$17:$T$40,"y",P17:P40)/(1+'P&amp;L'!$F$22)))-SUMIF($U$17:$U$40,"y",P17:P40)+(SUMIF($U$17:$U$40,"y",P17:P40)/(1+'P&amp;L'!$F$22-0.15))+P60+P61</f>
        <v>0</v>
      </c>
      <c r="Q46" s="277"/>
      <c r="R46" s="276">
        <f>(R15-(R15/(1+'P&amp;L'!$F$22)))-(SUMIF($T$17:$T$40,"y",R17:R40)-(SUMIF($T$17:$T$40,"y",R17:R40)/(1+'P&amp;L'!$F$22)))-SUMIF($U$17:$U$40,"y",R17:R40)+(SUMIF($U$17:$U$40,"y",R17:R40)/(1+'P&amp;L'!$F$22-0.15))+R60+R61</f>
        <v>0</v>
      </c>
      <c r="S46" s="207"/>
    </row>
    <row r="47" spans="2:25" ht="16.25" customHeight="1" x14ac:dyDescent="0.3">
      <c r="B47" s="289"/>
      <c r="C47" s="288"/>
      <c r="D47" s="212"/>
      <c r="E47" s="212"/>
      <c r="F47" s="212"/>
      <c r="G47" s="212"/>
      <c r="H47" s="212"/>
      <c r="I47" s="212"/>
      <c r="J47" s="212"/>
      <c r="K47" s="212"/>
      <c r="L47" s="212"/>
      <c r="M47" s="212"/>
      <c r="N47" s="212"/>
      <c r="O47" s="212"/>
      <c r="P47" s="212"/>
      <c r="Q47" s="201"/>
      <c r="R47" s="212"/>
      <c r="S47" s="207"/>
    </row>
    <row r="48" spans="2:25" ht="16.25" customHeight="1" x14ac:dyDescent="0.3">
      <c r="B48" s="289"/>
      <c r="C48" s="288"/>
      <c r="D48" s="209" t="s">
        <v>104</v>
      </c>
      <c r="E48" s="210"/>
      <c r="F48" s="210"/>
      <c r="G48" s="210"/>
      <c r="H48" s="210"/>
      <c r="I48" s="210"/>
      <c r="J48" s="210"/>
      <c r="K48" s="210"/>
      <c r="L48" s="210"/>
      <c r="M48" s="210"/>
      <c r="N48" s="210"/>
      <c r="O48" s="210"/>
      <c r="P48" s="210"/>
      <c r="Q48" s="210"/>
      <c r="R48" s="199">
        <f>SUM(E48:P48)</f>
        <v>0</v>
      </c>
      <c r="S48" s="186"/>
    </row>
    <row r="49" spans="2:21" ht="16.25" customHeight="1" x14ac:dyDescent="0.3">
      <c r="B49" s="289"/>
      <c r="C49" s="288"/>
      <c r="D49" s="209" t="s">
        <v>104</v>
      </c>
      <c r="E49" s="210"/>
      <c r="F49" s="210"/>
      <c r="G49" s="210"/>
      <c r="H49" s="210"/>
      <c r="I49" s="210"/>
      <c r="J49" s="210"/>
      <c r="K49" s="210"/>
      <c r="L49" s="210"/>
      <c r="M49" s="210"/>
      <c r="N49" s="210"/>
      <c r="O49" s="210"/>
      <c r="P49" s="210"/>
      <c r="Q49" s="210"/>
      <c r="R49" s="199">
        <f>SUM(E49:P49)</f>
        <v>0</v>
      </c>
      <c r="S49" s="186"/>
    </row>
    <row r="50" spans="2:21" ht="16.25" customHeight="1" x14ac:dyDescent="0.3">
      <c r="B50" s="211"/>
      <c r="C50" s="185"/>
      <c r="D50" s="144"/>
      <c r="E50" s="205"/>
      <c r="F50" s="205"/>
      <c r="G50" s="205"/>
      <c r="H50" s="205"/>
      <c r="I50" s="205"/>
      <c r="J50" s="205"/>
      <c r="K50" s="205"/>
      <c r="L50" s="205"/>
      <c r="M50" s="205"/>
      <c r="N50" s="205"/>
      <c r="O50" s="205"/>
      <c r="P50" s="205"/>
      <c r="Q50" s="205"/>
      <c r="R50" s="205"/>
      <c r="S50" s="186"/>
    </row>
    <row r="51" spans="2:21" ht="16.25" customHeight="1" x14ac:dyDescent="0.3">
      <c r="B51" s="184"/>
      <c r="C51" s="185"/>
      <c r="D51" s="46" t="s">
        <v>105</v>
      </c>
      <c r="E51" s="213">
        <f t="shared" ref="E51:P51" si="14">SUM(E17:E18,E41,E43:E50)</f>
        <v>0</v>
      </c>
      <c r="F51" s="213">
        <f t="shared" si="14"/>
        <v>0</v>
      </c>
      <c r="G51" s="213">
        <f t="shared" si="14"/>
        <v>0</v>
      </c>
      <c r="H51" s="213">
        <f t="shared" si="14"/>
        <v>0</v>
      </c>
      <c r="I51" s="213">
        <f t="shared" si="14"/>
        <v>0</v>
      </c>
      <c r="J51" s="213">
        <f t="shared" si="14"/>
        <v>0</v>
      </c>
      <c r="K51" s="213">
        <f t="shared" si="14"/>
        <v>0</v>
      </c>
      <c r="L51" s="213">
        <f t="shared" si="14"/>
        <v>0</v>
      </c>
      <c r="M51" s="213">
        <f t="shared" si="14"/>
        <v>0</v>
      </c>
      <c r="N51" s="213">
        <f t="shared" si="14"/>
        <v>0</v>
      </c>
      <c r="O51" s="213">
        <f t="shared" si="14"/>
        <v>0</v>
      </c>
      <c r="P51" s="213">
        <f t="shared" si="14"/>
        <v>0</v>
      </c>
      <c r="Q51" s="252"/>
      <c r="R51" s="213">
        <f>SUM(R17:R18,R41,R43:R50)</f>
        <v>0</v>
      </c>
      <c r="S51" s="186"/>
    </row>
    <row r="52" spans="2:21" ht="16.25" customHeight="1" x14ac:dyDescent="0.3">
      <c r="B52" s="184"/>
      <c r="C52" s="185"/>
      <c r="D52" s="204"/>
      <c r="E52" s="214"/>
      <c r="F52" s="214"/>
      <c r="G52" s="214"/>
      <c r="H52" s="214"/>
      <c r="I52" s="214"/>
      <c r="J52" s="214"/>
      <c r="K52" s="214"/>
      <c r="L52" s="214"/>
      <c r="M52" s="214"/>
      <c r="N52" s="214"/>
      <c r="O52" s="214"/>
      <c r="P52" s="214"/>
      <c r="Q52" s="214"/>
      <c r="R52" s="214"/>
      <c r="S52" s="186"/>
    </row>
    <row r="53" spans="2:21" ht="16.25" customHeight="1" x14ac:dyDescent="0.3">
      <c r="B53" s="184"/>
      <c r="C53" s="215"/>
      <c r="D53" s="201" t="s">
        <v>106</v>
      </c>
      <c r="E53" s="199">
        <f t="shared" ref="E53:P53" si="15">E9+E15-E51</f>
        <v>15000</v>
      </c>
      <c r="F53" s="199">
        <f t="shared" si="15"/>
        <v>15000</v>
      </c>
      <c r="G53" s="199">
        <f t="shared" si="15"/>
        <v>15000</v>
      </c>
      <c r="H53" s="199">
        <f t="shared" si="15"/>
        <v>15000</v>
      </c>
      <c r="I53" s="199">
        <f t="shared" si="15"/>
        <v>15000</v>
      </c>
      <c r="J53" s="199">
        <f t="shared" si="15"/>
        <v>15000</v>
      </c>
      <c r="K53" s="199">
        <f t="shared" si="15"/>
        <v>15000</v>
      </c>
      <c r="L53" s="199">
        <f t="shared" si="15"/>
        <v>15000</v>
      </c>
      <c r="M53" s="199">
        <f t="shared" si="15"/>
        <v>15000</v>
      </c>
      <c r="N53" s="199">
        <f t="shared" si="15"/>
        <v>15000</v>
      </c>
      <c r="O53" s="199">
        <f t="shared" si="15"/>
        <v>15000</v>
      </c>
      <c r="P53" s="199">
        <f t="shared" si="15"/>
        <v>15000</v>
      </c>
      <c r="Q53" s="205"/>
      <c r="R53" s="205"/>
      <c r="S53" s="186"/>
    </row>
    <row r="54" spans="2:21" ht="16.25" customHeight="1" x14ac:dyDescent="0.3">
      <c r="B54" s="184"/>
      <c r="C54" s="215"/>
      <c r="D54" s="185"/>
      <c r="E54" s="205"/>
      <c r="F54" s="205"/>
      <c r="G54" s="205"/>
      <c r="H54" s="205"/>
      <c r="I54" s="205"/>
      <c r="J54" s="205"/>
      <c r="K54" s="205"/>
      <c r="L54" s="205"/>
      <c r="M54" s="205"/>
      <c r="N54" s="205"/>
      <c r="O54" s="205"/>
      <c r="P54" s="205"/>
      <c r="Q54" s="205"/>
      <c r="R54" s="205"/>
      <c r="S54" s="186"/>
    </row>
    <row r="55" spans="2:21" s="24" customFormat="1" ht="16.25" customHeight="1" x14ac:dyDescent="0.35">
      <c r="B55" s="184"/>
      <c r="C55" s="185"/>
      <c r="D55" s="98" t="s">
        <v>107</v>
      </c>
      <c r="E55" s="216">
        <f t="shared" ref="E55:P55" si="16">E53-E9</f>
        <v>0</v>
      </c>
      <c r="F55" s="216">
        <f t="shared" si="16"/>
        <v>0</v>
      </c>
      <c r="G55" s="216">
        <f t="shared" si="16"/>
        <v>0</v>
      </c>
      <c r="H55" s="216">
        <f t="shared" si="16"/>
        <v>0</v>
      </c>
      <c r="I55" s="216">
        <f t="shared" si="16"/>
        <v>0</v>
      </c>
      <c r="J55" s="216">
        <f t="shared" si="16"/>
        <v>0</v>
      </c>
      <c r="K55" s="216">
        <f t="shared" si="16"/>
        <v>0</v>
      </c>
      <c r="L55" s="216">
        <f t="shared" si="16"/>
        <v>0</v>
      </c>
      <c r="M55" s="216">
        <f t="shared" si="16"/>
        <v>0</v>
      </c>
      <c r="N55" s="216">
        <f t="shared" si="16"/>
        <v>0</v>
      </c>
      <c r="O55" s="216">
        <f>O53-O9</f>
        <v>0</v>
      </c>
      <c r="P55" s="216">
        <f t="shared" si="16"/>
        <v>0</v>
      </c>
      <c r="Q55" s="253"/>
      <c r="R55" s="213">
        <f>SUM(E55:P55)</f>
        <v>0</v>
      </c>
      <c r="S55" s="186"/>
      <c r="T55" s="23"/>
      <c r="U55" s="23"/>
    </row>
    <row r="56" spans="2:21" ht="16.25" customHeight="1" x14ac:dyDescent="0.25">
      <c r="B56" s="130"/>
      <c r="C56" s="21"/>
      <c r="D56" s="21"/>
      <c r="E56" s="21"/>
      <c r="F56" s="21"/>
      <c r="G56" s="21"/>
      <c r="H56" s="21"/>
      <c r="I56" s="21"/>
      <c r="J56" s="21"/>
      <c r="K56" s="21"/>
      <c r="L56" s="21"/>
      <c r="M56" s="21"/>
      <c r="N56" s="21"/>
      <c r="O56" s="21"/>
      <c r="P56" s="21"/>
      <c r="Q56" s="21"/>
      <c r="R56" s="31"/>
      <c r="S56" s="131"/>
    </row>
    <row r="57" spans="2:21" x14ac:dyDescent="0.25">
      <c r="B57" s="130"/>
      <c r="C57" s="33" t="s">
        <v>6</v>
      </c>
      <c r="D57" s="34"/>
      <c r="E57" s="32"/>
      <c r="F57" s="21"/>
      <c r="G57" s="21"/>
      <c r="H57" s="21"/>
      <c r="I57" s="21"/>
      <c r="J57" s="21"/>
      <c r="K57" s="21"/>
      <c r="L57" s="21"/>
      <c r="M57" s="21"/>
      <c r="N57" s="21"/>
      <c r="O57" s="21"/>
      <c r="P57" s="21"/>
      <c r="Q57" s="21"/>
      <c r="R57" s="21"/>
      <c r="S57" s="131"/>
    </row>
    <row r="58" spans="2:21" x14ac:dyDescent="0.25">
      <c r="B58" s="259"/>
      <c r="C58" s="264" t="s">
        <v>406</v>
      </c>
      <c r="S58" s="131"/>
    </row>
    <row r="59" spans="2:21" x14ac:dyDescent="0.25">
      <c r="B59" s="259"/>
      <c r="C59" s="264" t="s">
        <v>401</v>
      </c>
      <c r="S59" s="131"/>
    </row>
    <row r="60" spans="2:21" ht="14" hidden="1" x14ac:dyDescent="0.25">
      <c r="E60" s="210"/>
      <c r="F60" s="210"/>
      <c r="G60" s="210">
        <f t="shared" ref="G60:P60" si="17">$R$60/12</f>
        <v>0</v>
      </c>
      <c r="H60" s="210">
        <f t="shared" si="17"/>
        <v>0</v>
      </c>
      <c r="I60" s="210">
        <f t="shared" si="17"/>
        <v>0</v>
      </c>
      <c r="J60" s="210">
        <f t="shared" si="17"/>
        <v>0</v>
      </c>
      <c r="K60" s="210">
        <f t="shared" si="17"/>
        <v>0</v>
      </c>
      <c r="L60" s="210">
        <f t="shared" si="17"/>
        <v>0</v>
      </c>
      <c r="M60" s="210">
        <f t="shared" si="17"/>
        <v>0</v>
      </c>
      <c r="N60" s="210">
        <f t="shared" si="17"/>
        <v>0</v>
      </c>
      <c r="O60" s="210">
        <f t="shared" si="17"/>
        <v>0</v>
      </c>
      <c r="P60" s="210">
        <f t="shared" si="17"/>
        <v>0</v>
      </c>
      <c r="Q60" s="210"/>
      <c r="R60" s="265">
        <f>-(R43-IF('P&amp;L'!$L$14=2,R43,R43/1.18))</f>
        <v>0</v>
      </c>
      <c r="S60" s="131"/>
    </row>
    <row r="61" spans="2:21" ht="14" hidden="1" x14ac:dyDescent="0.25">
      <c r="E61" s="210"/>
      <c r="F61" s="210"/>
      <c r="G61" s="210">
        <f t="shared" ref="G61:P61" si="18">$R$61*G7</f>
        <v>0</v>
      </c>
      <c r="H61" s="210">
        <f t="shared" si="18"/>
        <v>0</v>
      </c>
      <c r="I61" s="210">
        <f t="shared" si="18"/>
        <v>0</v>
      </c>
      <c r="J61" s="210">
        <f t="shared" si="18"/>
        <v>0</v>
      </c>
      <c r="K61" s="210">
        <f t="shared" si="18"/>
        <v>0</v>
      </c>
      <c r="L61" s="210">
        <f t="shared" si="18"/>
        <v>0</v>
      </c>
      <c r="M61" s="210">
        <f t="shared" si="18"/>
        <v>0</v>
      </c>
      <c r="N61" s="210">
        <f t="shared" si="18"/>
        <v>0</v>
      </c>
      <c r="O61" s="210">
        <f t="shared" si="18"/>
        <v>0</v>
      </c>
      <c r="P61" s="210">
        <f t="shared" si="18"/>
        <v>0</v>
      </c>
      <c r="Q61" s="210"/>
      <c r="R61" s="265">
        <f>-(R44-IF('P&amp;L'!$L$14=2,R44,R44/1.2))</f>
        <v>0</v>
      </c>
      <c r="S61" s="131"/>
    </row>
    <row r="62" spans="2:21" ht="11" customHeight="1" thickBot="1" x14ac:dyDescent="0.3">
      <c r="B62" s="132"/>
      <c r="C62" s="133"/>
      <c r="D62" s="134"/>
      <c r="E62" s="133"/>
      <c r="F62" s="133"/>
      <c r="G62" s="133"/>
      <c r="H62" s="133"/>
      <c r="I62" s="133"/>
      <c r="J62" s="133"/>
      <c r="K62" s="133"/>
      <c r="L62" s="133"/>
      <c r="M62" s="133"/>
      <c r="N62" s="133"/>
      <c r="O62" s="133"/>
      <c r="P62" s="133"/>
      <c r="Q62" s="133"/>
      <c r="R62" s="133"/>
      <c r="S62" s="135"/>
    </row>
    <row r="63" spans="2:21" ht="11" customHeight="1" x14ac:dyDescent="0.25">
      <c r="B63" s="257"/>
    </row>
    <row r="64" spans="2:21" ht="11" customHeight="1" x14ac:dyDescent="0.25">
      <c r="B64" s="257"/>
    </row>
    <row r="65" spans="2:23" ht="11" customHeight="1" x14ac:dyDescent="0.25">
      <c r="B65" s="257"/>
    </row>
    <row r="74" spans="2:23" ht="13" hidden="1" x14ac:dyDescent="0.3">
      <c r="D74" s="25" t="s">
        <v>176</v>
      </c>
    </row>
    <row r="75" spans="2:23" hidden="1" x14ac:dyDescent="0.25">
      <c r="E75" s="20">
        <v>1</v>
      </c>
      <c r="F75" s="20">
        <v>2</v>
      </c>
      <c r="G75" s="20">
        <v>3</v>
      </c>
      <c r="H75" s="20">
        <v>4</v>
      </c>
      <c r="I75" s="20">
        <v>5</v>
      </c>
      <c r="J75" s="20">
        <v>6</v>
      </c>
      <c r="K75" s="20">
        <v>7</v>
      </c>
      <c r="L75" s="20">
        <v>8</v>
      </c>
      <c r="M75" s="20">
        <v>9</v>
      </c>
      <c r="N75" s="20">
        <v>10</v>
      </c>
      <c r="O75" s="20">
        <v>11</v>
      </c>
      <c r="P75" s="20">
        <v>12</v>
      </c>
      <c r="Q75" s="20"/>
    </row>
    <row r="76" spans="2:23" hidden="1" x14ac:dyDescent="0.25">
      <c r="E76" s="26" t="s">
        <v>217</v>
      </c>
      <c r="F76" s="26" t="s">
        <v>219</v>
      </c>
      <c r="G76" s="26" t="s">
        <v>218</v>
      </c>
      <c r="H76" s="26" t="s">
        <v>220</v>
      </c>
      <c r="I76" s="26" t="s">
        <v>221</v>
      </c>
      <c r="J76" s="26" t="s">
        <v>222</v>
      </c>
      <c r="K76" s="26" t="s">
        <v>223</v>
      </c>
      <c r="L76" s="26" t="s">
        <v>224</v>
      </c>
      <c r="M76" s="26" t="s">
        <v>225</v>
      </c>
      <c r="N76" s="26" t="s">
        <v>226</v>
      </c>
      <c r="O76" s="26" t="s">
        <v>227</v>
      </c>
      <c r="P76" s="26" t="s">
        <v>228</v>
      </c>
      <c r="Q76" s="26"/>
    </row>
    <row r="77" spans="2:23" hidden="1" x14ac:dyDescent="0.25">
      <c r="D77" s="27">
        <f>SUM(C79:C337)</f>
        <v>787883</v>
      </c>
      <c r="E77" s="28">
        <f>SUMIF($E$79:$E$337,E76,$C$79:$C$337)/$D$77</f>
        <v>6.2415358625582736E-2</v>
      </c>
      <c r="F77" s="28">
        <f t="shared" ref="F77:P77" si="19">SUMIF($E$79:$E$337,F76,$C$79:$C$337)/$D$77</f>
        <v>7.5786633294537387E-2</v>
      </c>
      <c r="G77" s="28">
        <f t="shared" si="19"/>
        <v>8.7120803469550687E-2</v>
      </c>
      <c r="H77" s="28">
        <f t="shared" si="19"/>
        <v>9.156054896475746E-2</v>
      </c>
      <c r="I77" s="28">
        <f t="shared" si="19"/>
        <v>8.5522850473991691E-2</v>
      </c>
      <c r="J77" s="28">
        <f t="shared" si="19"/>
        <v>8.579446440651721E-2</v>
      </c>
      <c r="K77" s="28">
        <f t="shared" si="19"/>
        <v>8.6443037862220656E-2</v>
      </c>
      <c r="L77" s="28">
        <f t="shared" si="19"/>
        <v>8.8159028688269706E-2</v>
      </c>
      <c r="M77" s="28">
        <f t="shared" si="19"/>
        <v>8.2375174994256756E-2</v>
      </c>
      <c r="N77" s="28">
        <f t="shared" si="19"/>
        <v>7.8039505865718645E-2</v>
      </c>
      <c r="O77" s="28">
        <f t="shared" si="19"/>
        <v>8.2139099333276636E-2</v>
      </c>
      <c r="P77" s="28">
        <f t="shared" si="19"/>
        <v>9.4643494021320426E-2</v>
      </c>
      <c r="Q77" s="28"/>
    </row>
    <row r="78" spans="2:23" hidden="1" x14ac:dyDescent="0.25">
      <c r="B78" s="19" t="s">
        <v>281</v>
      </c>
      <c r="C78" s="19" t="s">
        <v>229</v>
      </c>
    </row>
    <row r="79" spans="2:23" hidden="1" x14ac:dyDescent="0.25">
      <c r="B79" s="19" t="s">
        <v>282</v>
      </c>
      <c r="C79" s="27">
        <v>2057</v>
      </c>
      <c r="D79" s="27"/>
      <c r="E79" s="29" t="str">
        <f>RIGHT(B79,2)</f>
        <v>03</v>
      </c>
      <c r="F79" s="27"/>
      <c r="G79" s="27"/>
      <c r="H79" s="27"/>
      <c r="I79" s="27"/>
      <c r="J79" s="27"/>
      <c r="K79" s="27"/>
      <c r="L79" s="27"/>
      <c r="M79" s="27"/>
      <c r="N79" s="27"/>
      <c r="O79" s="27"/>
      <c r="P79" s="27"/>
      <c r="Q79" s="27"/>
      <c r="R79" s="27"/>
      <c r="S79" s="27"/>
      <c r="T79" s="30"/>
      <c r="U79" s="30"/>
      <c r="V79" s="27"/>
      <c r="W79" s="27"/>
    </row>
    <row r="80" spans="2:23" hidden="1" x14ac:dyDescent="0.25">
      <c r="B80" s="19" t="s">
        <v>283</v>
      </c>
      <c r="C80" s="27">
        <v>2255</v>
      </c>
      <c r="E80" s="29" t="str">
        <f t="shared" ref="E80:E143" si="20">RIGHT(B80,2)</f>
        <v>03</v>
      </c>
    </row>
    <row r="81" spans="2:5" s="19" customFormat="1" hidden="1" x14ac:dyDescent="0.25">
      <c r="B81" s="19" t="s">
        <v>284</v>
      </c>
      <c r="C81" s="27">
        <v>4623</v>
      </c>
      <c r="E81" s="29" t="str">
        <f t="shared" si="20"/>
        <v>03</v>
      </c>
    </row>
    <row r="82" spans="2:5" s="19" customFormat="1" hidden="1" x14ac:dyDescent="0.25">
      <c r="B82" s="19" t="s">
        <v>285</v>
      </c>
      <c r="C82" s="27">
        <v>2887</v>
      </c>
      <c r="E82" s="29" t="str">
        <f t="shared" si="20"/>
        <v>04</v>
      </c>
    </row>
    <row r="83" spans="2:5" s="19" customFormat="1" hidden="1" x14ac:dyDescent="0.25">
      <c r="B83" s="19" t="s">
        <v>286</v>
      </c>
      <c r="C83" s="27">
        <v>4953</v>
      </c>
      <c r="E83" s="29" t="str">
        <f t="shared" si="20"/>
        <v>04</v>
      </c>
    </row>
    <row r="84" spans="2:5" s="19" customFormat="1" hidden="1" x14ac:dyDescent="0.25">
      <c r="B84" s="19" t="s">
        <v>287</v>
      </c>
      <c r="C84" s="27">
        <v>4399</v>
      </c>
      <c r="E84" s="29" t="str">
        <f t="shared" si="20"/>
        <v>04</v>
      </c>
    </row>
    <row r="85" spans="2:5" s="19" customFormat="1" hidden="1" x14ac:dyDescent="0.25">
      <c r="B85" s="19" t="s">
        <v>288</v>
      </c>
      <c r="C85" s="27">
        <v>3221</v>
      </c>
      <c r="E85" s="29" t="str">
        <f t="shared" si="20"/>
        <v>04</v>
      </c>
    </row>
    <row r="86" spans="2:5" s="19" customFormat="1" hidden="1" x14ac:dyDescent="0.25">
      <c r="B86" s="19" t="s">
        <v>289</v>
      </c>
      <c r="C86" s="27">
        <v>2863</v>
      </c>
      <c r="E86" s="29" t="str">
        <f t="shared" si="20"/>
        <v>04</v>
      </c>
    </row>
    <row r="87" spans="2:5" s="19" customFormat="1" hidden="1" x14ac:dyDescent="0.25">
      <c r="B87" s="19" t="s">
        <v>290</v>
      </c>
      <c r="C87" s="27">
        <v>3573</v>
      </c>
      <c r="E87" s="29" t="str">
        <f t="shared" si="20"/>
        <v>04</v>
      </c>
    </row>
    <row r="88" spans="2:5" s="19" customFormat="1" hidden="1" x14ac:dyDescent="0.25">
      <c r="B88" s="19" t="s">
        <v>291</v>
      </c>
      <c r="C88" s="27">
        <v>2710</v>
      </c>
      <c r="E88" s="29" t="str">
        <f t="shared" si="20"/>
        <v>04</v>
      </c>
    </row>
    <row r="89" spans="2:5" s="19" customFormat="1" hidden="1" x14ac:dyDescent="0.25">
      <c r="B89" s="19" t="s">
        <v>292</v>
      </c>
      <c r="C89" s="27">
        <v>2902</v>
      </c>
      <c r="E89" s="29" t="str">
        <f t="shared" si="20"/>
        <v>04</v>
      </c>
    </row>
    <row r="90" spans="2:5" s="19" customFormat="1" hidden="1" x14ac:dyDescent="0.25">
      <c r="B90" s="19" t="s">
        <v>293</v>
      </c>
      <c r="C90" s="27">
        <v>2795</v>
      </c>
      <c r="E90" s="29" t="str">
        <f t="shared" si="20"/>
        <v>04</v>
      </c>
    </row>
    <row r="91" spans="2:5" s="19" customFormat="1" hidden="1" x14ac:dyDescent="0.25">
      <c r="B91" s="19" t="s">
        <v>294</v>
      </c>
      <c r="C91" s="27">
        <v>3725</v>
      </c>
      <c r="E91" s="29" t="str">
        <f t="shared" si="20"/>
        <v>04</v>
      </c>
    </row>
    <row r="92" spans="2:5" s="19" customFormat="1" hidden="1" x14ac:dyDescent="0.25">
      <c r="B92" s="19" t="s">
        <v>295</v>
      </c>
      <c r="C92" s="27">
        <v>3589</v>
      </c>
      <c r="E92" s="29" t="str">
        <f t="shared" si="20"/>
        <v>04</v>
      </c>
    </row>
    <row r="93" spans="2:5" s="19" customFormat="1" hidden="1" x14ac:dyDescent="0.25">
      <c r="B93" s="19" t="s">
        <v>296</v>
      </c>
      <c r="C93" s="27">
        <v>2144</v>
      </c>
      <c r="E93" s="29" t="str">
        <f t="shared" si="20"/>
        <v>04</v>
      </c>
    </row>
    <row r="94" spans="2:5" s="19" customFormat="1" hidden="1" x14ac:dyDescent="0.25">
      <c r="B94" s="19" t="s">
        <v>297</v>
      </c>
      <c r="C94" s="27">
        <v>3353</v>
      </c>
      <c r="E94" s="29" t="str">
        <f t="shared" si="20"/>
        <v>04</v>
      </c>
    </row>
    <row r="95" spans="2:5" s="19" customFormat="1" hidden="1" x14ac:dyDescent="0.25">
      <c r="B95" s="19" t="s">
        <v>298</v>
      </c>
      <c r="C95" s="27">
        <v>2926</v>
      </c>
      <c r="E95" s="29" t="str">
        <f t="shared" si="20"/>
        <v>04</v>
      </c>
    </row>
    <row r="96" spans="2:5" s="19" customFormat="1" hidden="1" x14ac:dyDescent="0.25">
      <c r="B96" s="19" t="s">
        <v>299</v>
      </c>
      <c r="C96" s="27">
        <v>2887</v>
      </c>
      <c r="E96" s="29" t="str">
        <f t="shared" si="20"/>
        <v>04</v>
      </c>
    </row>
    <row r="97" spans="2:5" s="19" customFormat="1" hidden="1" x14ac:dyDescent="0.25">
      <c r="B97" s="19" t="s">
        <v>300</v>
      </c>
      <c r="C97" s="27">
        <v>5093</v>
      </c>
      <c r="E97" s="29" t="str">
        <f t="shared" si="20"/>
        <v>04</v>
      </c>
    </row>
    <row r="98" spans="2:5" s="19" customFormat="1" hidden="1" x14ac:dyDescent="0.25">
      <c r="B98" s="19" t="s">
        <v>301</v>
      </c>
      <c r="C98" s="27">
        <v>2602</v>
      </c>
      <c r="E98" s="29" t="str">
        <f t="shared" si="20"/>
        <v>04</v>
      </c>
    </row>
    <row r="99" spans="2:5" s="19" customFormat="1" hidden="1" x14ac:dyDescent="0.25">
      <c r="B99" s="19" t="s">
        <v>302</v>
      </c>
      <c r="C99" s="27">
        <v>2910</v>
      </c>
      <c r="E99" s="29" t="str">
        <f t="shared" si="20"/>
        <v>04</v>
      </c>
    </row>
    <row r="100" spans="2:5" s="19" customFormat="1" hidden="1" x14ac:dyDescent="0.25">
      <c r="B100" s="19" t="s">
        <v>303</v>
      </c>
      <c r="C100" s="27">
        <v>3064</v>
      </c>
      <c r="E100" s="29" t="str">
        <f t="shared" si="20"/>
        <v>04</v>
      </c>
    </row>
    <row r="101" spans="2:5" s="19" customFormat="1" hidden="1" x14ac:dyDescent="0.25">
      <c r="B101" s="19" t="s">
        <v>304</v>
      </c>
      <c r="C101" s="27">
        <v>4703</v>
      </c>
      <c r="E101" s="29" t="str">
        <f t="shared" si="20"/>
        <v>04</v>
      </c>
    </row>
    <row r="102" spans="2:5" s="19" customFormat="1" hidden="1" x14ac:dyDescent="0.25">
      <c r="B102" s="19" t="s">
        <v>305</v>
      </c>
      <c r="C102" s="27">
        <v>4840</v>
      </c>
      <c r="E102" s="29" t="str">
        <f t="shared" si="20"/>
        <v>04</v>
      </c>
    </row>
    <row r="103" spans="2:5" s="19" customFormat="1" hidden="1" x14ac:dyDescent="0.25">
      <c r="B103" s="19" t="s">
        <v>306</v>
      </c>
      <c r="C103" s="27">
        <v>2190</v>
      </c>
      <c r="E103" s="29" t="str">
        <f t="shared" si="20"/>
        <v>05</v>
      </c>
    </row>
    <row r="104" spans="2:5" s="19" customFormat="1" hidden="1" x14ac:dyDescent="0.25">
      <c r="B104" s="19" t="s">
        <v>307</v>
      </c>
      <c r="C104" s="27">
        <v>2682</v>
      </c>
      <c r="E104" s="29" t="str">
        <f t="shared" si="20"/>
        <v>05</v>
      </c>
    </row>
    <row r="105" spans="2:5" s="19" customFormat="1" hidden="1" x14ac:dyDescent="0.25">
      <c r="B105" s="19" t="s">
        <v>308</v>
      </c>
      <c r="C105" s="27">
        <v>3046</v>
      </c>
      <c r="E105" s="29" t="str">
        <f t="shared" si="20"/>
        <v>05</v>
      </c>
    </row>
    <row r="106" spans="2:5" s="19" customFormat="1" hidden="1" x14ac:dyDescent="0.25">
      <c r="B106" s="19" t="s">
        <v>309</v>
      </c>
      <c r="C106" s="27">
        <v>3605</v>
      </c>
      <c r="E106" s="29" t="str">
        <f t="shared" si="20"/>
        <v>05</v>
      </c>
    </row>
    <row r="107" spans="2:5" s="19" customFormat="1" hidden="1" x14ac:dyDescent="0.25">
      <c r="B107" s="19" t="s">
        <v>310</v>
      </c>
      <c r="C107" s="27">
        <v>4274</v>
      </c>
      <c r="E107" s="29" t="str">
        <f t="shared" si="20"/>
        <v>05</v>
      </c>
    </row>
    <row r="108" spans="2:5" s="19" customFormat="1" hidden="1" x14ac:dyDescent="0.25">
      <c r="B108" s="19" t="s">
        <v>311</v>
      </c>
      <c r="C108" s="27">
        <v>2025</v>
      </c>
      <c r="E108" s="29" t="str">
        <f t="shared" si="20"/>
        <v>05</v>
      </c>
    </row>
    <row r="109" spans="2:5" s="19" customFormat="1" hidden="1" x14ac:dyDescent="0.25">
      <c r="B109" s="19" t="s">
        <v>312</v>
      </c>
      <c r="C109" s="27">
        <v>3061</v>
      </c>
      <c r="E109" s="29" t="str">
        <f t="shared" si="20"/>
        <v>05</v>
      </c>
    </row>
    <row r="110" spans="2:5" s="19" customFormat="1" hidden="1" x14ac:dyDescent="0.25">
      <c r="B110" s="19" t="s">
        <v>313</v>
      </c>
      <c r="C110" s="27">
        <v>2597</v>
      </c>
      <c r="E110" s="29" t="str">
        <f t="shared" si="20"/>
        <v>05</v>
      </c>
    </row>
    <row r="111" spans="2:5" s="19" customFormat="1" hidden="1" x14ac:dyDescent="0.25">
      <c r="B111" s="19" t="s">
        <v>314</v>
      </c>
      <c r="C111" s="27">
        <v>2914</v>
      </c>
      <c r="E111" s="29" t="str">
        <f t="shared" si="20"/>
        <v>05</v>
      </c>
    </row>
    <row r="112" spans="2:5" s="19" customFormat="1" hidden="1" x14ac:dyDescent="0.25">
      <c r="B112" s="19" t="s">
        <v>315</v>
      </c>
      <c r="C112" s="27">
        <v>4360</v>
      </c>
      <c r="E112" s="29" t="str">
        <f t="shared" si="20"/>
        <v>05</v>
      </c>
    </row>
    <row r="113" spans="2:5" s="19" customFormat="1" hidden="1" x14ac:dyDescent="0.25">
      <c r="B113" s="19" t="s">
        <v>316</v>
      </c>
      <c r="C113" s="27">
        <v>2098</v>
      </c>
      <c r="E113" s="29" t="str">
        <f t="shared" si="20"/>
        <v>05</v>
      </c>
    </row>
    <row r="114" spans="2:5" s="19" customFormat="1" hidden="1" x14ac:dyDescent="0.25">
      <c r="B114" s="19" t="s">
        <v>317</v>
      </c>
      <c r="C114" s="27">
        <v>2932</v>
      </c>
      <c r="E114" s="29" t="str">
        <f t="shared" si="20"/>
        <v>05</v>
      </c>
    </row>
    <row r="115" spans="2:5" s="19" customFormat="1" hidden="1" x14ac:dyDescent="0.25">
      <c r="B115" s="19" t="s">
        <v>318</v>
      </c>
      <c r="C115" s="27">
        <v>2409</v>
      </c>
      <c r="E115" s="29" t="str">
        <f t="shared" si="20"/>
        <v>05</v>
      </c>
    </row>
    <row r="116" spans="2:5" s="19" customFormat="1" hidden="1" x14ac:dyDescent="0.25">
      <c r="B116" s="19" t="s">
        <v>319</v>
      </c>
      <c r="C116" s="27">
        <v>3441</v>
      </c>
      <c r="E116" s="29" t="str">
        <f t="shared" si="20"/>
        <v>05</v>
      </c>
    </row>
    <row r="117" spans="2:5" s="19" customFormat="1" hidden="1" x14ac:dyDescent="0.25">
      <c r="B117" s="19" t="s">
        <v>320</v>
      </c>
      <c r="C117" s="27">
        <v>4652</v>
      </c>
      <c r="E117" s="29" t="str">
        <f t="shared" si="20"/>
        <v>05</v>
      </c>
    </row>
    <row r="118" spans="2:5" s="19" customFormat="1" hidden="1" x14ac:dyDescent="0.25">
      <c r="B118" s="19" t="s">
        <v>321</v>
      </c>
      <c r="C118" s="27">
        <v>2970</v>
      </c>
      <c r="E118" s="29" t="str">
        <f t="shared" si="20"/>
        <v>05</v>
      </c>
    </row>
    <row r="119" spans="2:5" s="19" customFormat="1" hidden="1" x14ac:dyDescent="0.25">
      <c r="B119" s="19" t="s">
        <v>322</v>
      </c>
      <c r="C119" s="27">
        <v>2483</v>
      </c>
      <c r="E119" s="29" t="str">
        <f t="shared" si="20"/>
        <v>05</v>
      </c>
    </row>
    <row r="120" spans="2:5" s="19" customFormat="1" hidden="1" x14ac:dyDescent="0.25">
      <c r="B120" s="19" t="s">
        <v>323</v>
      </c>
      <c r="C120" s="27">
        <v>3791</v>
      </c>
      <c r="E120" s="29" t="str">
        <f t="shared" si="20"/>
        <v>05</v>
      </c>
    </row>
    <row r="121" spans="2:5" s="19" customFormat="1" hidden="1" x14ac:dyDescent="0.25">
      <c r="B121" s="19" t="s">
        <v>324</v>
      </c>
      <c r="C121" s="27">
        <v>4228</v>
      </c>
      <c r="E121" s="29" t="str">
        <f t="shared" si="20"/>
        <v>05</v>
      </c>
    </row>
    <row r="122" spans="2:5" s="19" customFormat="1" hidden="1" x14ac:dyDescent="0.25">
      <c r="B122" s="19" t="s">
        <v>47</v>
      </c>
      <c r="C122" s="27">
        <v>5533</v>
      </c>
      <c r="E122" s="29" t="str">
        <f t="shared" si="20"/>
        <v>05</v>
      </c>
    </row>
    <row r="123" spans="2:5" s="19" customFormat="1" hidden="1" x14ac:dyDescent="0.25">
      <c r="B123" s="19" t="s">
        <v>48</v>
      </c>
      <c r="C123" s="27">
        <v>2091</v>
      </c>
      <c r="E123" s="29" t="str">
        <f t="shared" si="20"/>
        <v>05</v>
      </c>
    </row>
    <row r="124" spans="2:5" s="19" customFormat="1" hidden="1" x14ac:dyDescent="0.25">
      <c r="B124" s="19" t="s">
        <v>49</v>
      </c>
      <c r="C124" s="27">
        <v>2833</v>
      </c>
      <c r="E124" s="29" t="str">
        <f t="shared" si="20"/>
        <v>06</v>
      </c>
    </row>
    <row r="125" spans="2:5" s="19" customFormat="1" hidden="1" x14ac:dyDescent="0.25">
      <c r="B125" s="19" t="s">
        <v>50</v>
      </c>
      <c r="C125" s="27">
        <v>2925</v>
      </c>
      <c r="E125" s="29" t="str">
        <f t="shared" si="20"/>
        <v>06</v>
      </c>
    </row>
    <row r="126" spans="2:5" s="19" customFormat="1" hidden="1" x14ac:dyDescent="0.25">
      <c r="B126" s="19" t="s">
        <v>51</v>
      </c>
      <c r="C126" s="27">
        <v>2309</v>
      </c>
      <c r="E126" s="29" t="str">
        <f t="shared" si="20"/>
        <v>06</v>
      </c>
    </row>
    <row r="127" spans="2:5" s="19" customFormat="1" hidden="1" x14ac:dyDescent="0.25">
      <c r="B127" s="19" t="s">
        <v>52</v>
      </c>
      <c r="C127" s="27">
        <v>4629</v>
      </c>
      <c r="E127" s="29" t="str">
        <f t="shared" si="20"/>
        <v>06</v>
      </c>
    </row>
    <row r="128" spans="2:5" s="19" customFormat="1" hidden="1" x14ac:dyDescent="0.25">
      <c r="B128" s="19" t="s">
        <v>53</v>
      </c>
      <c r="C128" s="27">
        <v>1823</v>
      </c>
      <c r="E128" s="29" t="str">
        <f t="shared" si="20"/>
        <v>06</v>
      </c>
    </row>
    <row r="129" spans="2:5" s="19" customFormat="1" hidden="1" x14ac:dyDescent="0.25">
      <c r="B129" s="19" t="s">
        <v>54</v>
      </c>
      <c r="C129" s="27">
        <v>3497</v>
      </c>
      <c r="E129" s="29" t="str">
        <f t="shared" si="20"/>
        <v>06</v>
      </c>
    </row>
    <row r="130" spans="2:5" s="19" customFormat="1" hidden="1" x14ac:dyDescent="0.25">
      <c r="B130" s="19" t="s">
        <v>55</v>
      </c>
      <c r="C130" s="27">
        <v>2956</v>
      </c>
      <c r="E130" s="29" t="str">
        <f t="shared" si="20"/>
        <v>06</v>
      </c>
    </row>
    <row r="131" spans="2:5" s="19" customFormat="1" hidden="1" x14ac:dyDescent="0.25">
      <c r="B131" s="19" t="s">
        <v>56</v>
      </c>
      <c r="C131" s="27">
        <v>3917</v>
      </c>
      <c r="E131" s="29" t="str">
        <f t="shared" si="20"/>
        <v>06</v>
      </c>
    </row>
    <row r="132" spans="2:5" s="19" customFormat="1" hidden="1" x14ac:dyDescent="0.25">
      <c r="B132" s="19" t="s">
        <v>57</v>
      </c>
      <c r="C132" s="27">
        <v>4467</v>
      </c>
      <c r="E132" s="29" t="str">
        <f t="shared" si="20"/>
        <v>06</v>
      </c>
    </row>
    <row r="133" spans="2:5" s="19" customFormat="1" hidden="1" x14ac:dyDescent="0.25">
      <c r="B133" s="19" t="s">
        <v>58</v>
      </c>
      <c r="C133" s="27">
        <v>2498</v>
      </c>
      <c r="E133" s="29" t="str">
        <f t="shared" si="20"/>
        <v>06</v>
      </c>
    </row>
    <row r="134" spans="2:5" s="19" customFormat="1" hidden="1" x14ac:dyDescent="0.25">
      <c r="B134" s="19" t="s">
        <v>59</v>
      </c>
      <c r="C134" s="27">
        <v>2981</v>
      </c>
      <c r="E134" s="29" t="str">
        <f t="shared" si="20"/>
        <v>06</v>
      </c>
    </row>
    <row r="135" spans="2:5" s="19" customFormat="1" hidden="1" x14ac:dyDescent="0.25">
      <c r="B135" s="19" t="s">
        <v>60</v>
      </c>
      <c r="C135" s="27">
        <v>2863</v>
      </c>
      <c r="E135" s="29" t="str">
        <f t="shared" si="20"/>
        <v>06</v>
      </c>
    </row>
    <row r="136" spans="2:5" s="19" customFormat="1" hidden="1" x14ac:dyDescent="0.25">
      <c r="B136" s="19" t="s">
        <v>61</v>
      </c>
      <c r="C136" s="27">
        <v>2966</v>
      </c>
      <c r="E136" s="29" t="str">
        <f t="shared" si="20"/>
        <v>06</v>
      </c>
    </row>
    <row r="137" spans="2:5" s="19" customFormat="1" hidden="1" x14ac:dyDescent="0.25">
      <c r="B137" s="19" t="s">
        <v>248</v>
      </c>
      <c r="C137" s="27">
        <v>4079</v>
      </c>
      <c r="E137" s="29" t="str">
        <f t="shared" si="20"/>
        <v>06</v>
      </c>
    </row>
    <row r="138" spans="2:5" s="19" customFormat="1" hidden="1" x14ac:dyDescent="0.25">
      <c r="B138" s="19" t="s">
        <v>249</v>
      </c>
      <c r="C138" s="27">
        <v>2366</v>
      </c>
      <c r="E138" s="29" t="str">
        <f t="shared" si="20"/>
        <v>06</v>
      </c>
    </row>
    <row r="139" spans="2:5" s="19" customFormat="1" hidden="1" x14ac:dyDescent="0.25">
      <c r="B139" s="19" t="s">
        <v>250</v>
      </c>
      <c r="C139" s="27">
        <v>2529</v>
      </c>
      <c r="E139" s="29" t="str">
        <f t="shared" si="20"/>
        <v>06</v>
      </c>
    </row>
    <row r="140" spans="2:5" s="19" customFormat="1" hidden="1" x14ac:dyDescent="0.25">
      <c r="B140" s="19" t="s">
        <v>251</v>
      </c>
      <c r="C140" s="27">
        <v>3118</v>
      </c>
      <c r="E140" s="29" t="str">
        <f t="shared" si="20"/>
        <v>06</v>
      </c>
    </row>
    <row r="141" spans="2:5" s="19" customFormat="1" hidden="1" x14ac:dyDescent="0.25">
      <c r="B141" s="19" t="s">
        <v>252</v>
      </c>
      <c r="C141" s="27">
        <v>2786</v>
      </c>
      <c r="E141" s="29" t="str">
        <f t="shared" si="20"/>
        <v>06</v>
      </c>
    </row>
    <row r="142" spans="2:5" s="19" customFormat="1" hidden="1" x14ac:dyDescent="0.25">
      <c r="B142" s="19" t="s">
        <v>253</v>
      </c>
      <c r="C142" s="27">
        <v>4121</v>
      </c>
      <c r="E142" s="29" t="str">
        <f t="shared" si="20"/>
        <v>06</v>
      </c>
    </row>
    <row r="143" spans="2:5" s="19" customFormat="1" hidden="1" x14ac:dyDescent="0.25">
      <c r="B143" s="19" t="s">
        <v>254</v>
      </c>
      <c r="C143" s="27">
        <v>2391</v>
      </c>
      <c r="E143" s="29" t="str">
        <f t="shared" si="20"/>
        <v>06</v>
      </c>
    </row>
    <row r="144" spans="2:5" s="19" customFormat="1" hidden="1" x14ac:dyDescent="0.25">
      <c r="B144" s="19" t="s">
        <v>255</v>
      </c>
      <c r="C144" s="27">
        <v>2241</v>
      </c>
      <c r="E144" s="29" t="str">
        <f t="shared" ref="E144:E207" si="21">RIGHT(B144,2)</f>
        <v>06</v>
      </c>
    </row>
    <row r="145" spans="2:5" s="19" customFormat="1" hidden="1" x14ac:dyDescent="0.25">
      <c r="B145" s="19" t="s">
        <v>256</v>
      </c>
      <c r="C145" s="27">
        <v>3301</v>
      </c>
      <c r="E145" s="29" t="str">
        <f t="shared" si="21"/>
        <v>06</v>
      </c>
    </row>
    <row r="146" spans="2:5" s="19" customFormat="1" hidden="1" x14ac:dyDescent="0.25">
      <c r="B146" s="19" t="s">
        <v>257</v>
      </c>
      <c r="C146" s="27">
        <v>3305</v>
      </c>
      <c r="E146" s="29" t="str">
        <f t="shared" si="21"/>
        <v>07</v>
      </c>
    </row>
    <row r="147" spans="2:5" s="19" customFormat="1" hidden="1" x14ac:dyDescent="0.25">
      <c r="B147" s="19" t="s">
        <v>258</v>
      </c>
      <c r="C147" s="27">
        <v>4001</v>
      </c>
      <c r="E147" s="29" t="str">
        <f t="shared" si="21"/>
        <v>07</v>
      </c>
    </row>
    <row r="148" spans="2:5" s="19" customFormat="1" hidden="1" x14ac:dyDescent="0.25">
      <c r="B148" s="19" t="s">
        <v>259</v>
      </c>
      <c r="C148" s="27">
        <v>2101</v>
      </c>
      <c r="E148" s="29" t="str">
        <f t="shared" si="21"/>
        <v>07</v>
      </c>
    </row>
    <row r="149" spans="2:5" s="19" customFormat="1" hidden="1" x14ac:dyDescent="0.25">
      <c r="B149" s="19" t="s">
        <v>260</v>
      </c>
      <c r="C149" s="27">
        <v>2606</v>
      </c>
      <c r="E149" s="29" t="str">
        <f t="shared" si="21"/>
        <v>07</v>
      </c>
    </row>
    <row r="150" spans="2:5" s="19" customFormat="1" hidden="1" x14ac:dyDescent="0.25">
      <c r="B150" s="19" t="s">
        <v>261</v>
      </c>
      <c r="C150" s="27">
        <v>3039</v>
      </c>
      <c r="E150" s="29" t="str">
        <f t="shared" si="21"/>
        <v>07</v>
      </c>
    </row>
    <row r="151" spans="2:5" s="19" customFormat="1" hidden="1" x14ac:dyDescent="0.25">
      <c r="B151" s="19" t="s">
        <v>262</v>
      </c>
      <c r="C151" s="27">
        <v>3082</v>
      </c>
      <c r="E151" s="29" t="str">
        <f t="shared" si="21"/>
        <v>07</v>
      </c>
    </row>
    <row r="152" spans="2:5" s="19" customFormat="1" hidden="1" x14ac:dyDescent="0.25">
      <c r="B152" s="19" t="s">
        <v>263</v>
      </c>
      <c r="C152" s="27">
        <v>3855</v>
      </c>
      <c r="E152" s="29" t="str">
        <f t="shared" si="21"/>
        <v>07</v>
      </c>
    </row>
    <row r="153" spans="2:5" s="19" customFormat="1" hidden="1" x14ac:dyDescent="0.25">
      <c r="B153" s="19" t="s">
        <v>264</v>
      </c>
      <c r="C153" s="27">
        <v>1951</v>
      </c>
      <c r="E153" s="29" t="str">
        <f t="shared" si="21"/>
        <v>07</v>
      </c>
    </row>
    <row r="154" spans="2:5" s="19" customFormat="1" hidden="1" x14ac:dyDescent="0.25">
      <c r="B154" s="19" t="s">
        <v>265</v>
      </c>
      <c r="C154" s="27">
        <v>2857</v>
      </c>
      <c r="E154" s="29" t="str">
        <f t="shared" si="21"/>
        <v>07</v>
      </c>
    </row>
    <row r="155" spans="2:5" s="19" customFormat="1" hidden="1" x14ac:dyDescent="0.25">
      <c r="B155" s="19" t="s">
        <v>266</v>
      </c>
      <c r="C155" s="27">
        <v>3105</v>
      </c>
      <c r="E155" s="29" t="str">
        <f t="shared" si="21"/>
        <v>07</v>
      </c>
    </row>
    <row r="156" spans="2:5" s="19" customFormat="1" hidden="1" x14ac:dyDescent="0.25">
      <c r="B156" s="19" t="s">
        <v>267</v>
      </c>
      <c r="C156" s="27">
        <v>3189</v>
      </c>
      <c r="E156" s="29" t="str">
        <f t="shared" si="21"/>
        <v>07</v>
      </c>
    </row>
    <row r="157" spans="2:5" s="19" customFormat="1" hidden="1" x14ac:dyDescent="0.25">
      <c r="B157" s="19" t="s">
        <v>326</v>
      </c>
      <c r="C157" s="27">
        <v>3826</v>
      </c>
      <c r="E157" s="29" t="str">
        <f t="shared" si="21"/>
        <v>07</v>
      </c>
    </row>
    <row r="158" spans="2:5" s="19" customFormat="1" hidden="1" x14ac:dyDescent="0.25">
      <c r="B158" s="19" t="s">
        <v>327</v>
      </c>
      <c r="C158" s="27">
        <v>2177</v>
      </c>
      <c r="E158" s="29" t="str">
        <f t="shared" si="21"/>
        <v>07</v>
      </c>
    </row>
    <row r="159" spans="2:5" s="19" customFormat="1" hidden="1" x14ac:dyDescent="0.25">
      <c r="B159" s="19" t="s">
        <v>328</v>
      </c>
      <c r="C159" s="27">
        <v>2533</v>
      </c>
      <c r="E159" s="29" t="str">
        <f t="shared" si="21"/>
        <v>07</v>
      </c>
    </row>
    <row r="160" spans="2:5" s="19" customFormat="1" hidden="1" x14ac:dyDescent="0.25">
      <c r="B160" s="19" t="s">
        <v>329</v>
      </c>
      <c r="C160" s="27">
        <v>2842</v>
      </c>
      <c r="E160" s="29" t="str">
        <f t="shared" si="21"/>
        <v>07</v>
      </c>
    </row>
    <row r="161" spans="2:5" s="19" customFormat="1" hidden="1" x14ac:dyDescent="0.25">
      <c r="B161" s="19" t="s">
        <v>330</v>
      </c>
      <c r="C161" s="27">
        <v>2841</v>
      </c>
      <c r="E161" s="29" t="str">
        <f t="shared" si="21"/>
        <v>07</v>
      </c>
    </row>
    <row r="162" spans="2:5" s="19" customFormat="1" hidden="1" x14ac:dyDescent="0.25">
      <c r="B162" s="19" t="s">
        <v>331</v>
      </c>
      <c r="C162" s="27">
        <v>4881</v>
      </c>
      <c r="E162" s="29" t="str">
        <f t="shared" si="21"/>
        <v>07</v>
      </c>
    </row>
    <row r="163" spans="2:5" s="19" customFormat="1" hidden="1" x14ac:dyDescent="0.25">
      <c r="B163" s="19" t="s">
        <v>332</v>
      </c>
      <c r="C163" s="27">
        <v>2517</v>
      </c>
      <c r="E163" s="29" t="str">
        <f t="shared" si="21"/>
        <v>07</v>
      </c>
    </row>
    <row r="164" spans="2:5" s="19" customFormat="1" hidden="1" x14ac:dyDescent="0.25">
      <c r="B164" s="19" t="s">
        <v>333</v>
      </c>
      <c r="C164" s="27">
        <v>2758</v>
      </c>
      <c r="E164" s="29" t="str">
        <f t="shared" si="21"/>
        <v>07</v>
      </c>
    </row>
    <row r="165" spans="2:5" s="19" customFormat="1" hidden="1" x14ac:dyDescent="0.25">
      <c r="B165" s="19" t="s">
        <v>334</v>
      </c>
      <c r="C165" s="27">
        <v>2674</v>
      </c>
      <c r="E165" s="29" t="str">
        <f t="shared" si="21"/>
        <v>07</v>
      </c>
    </row>
    <row r="166" spans="2:5" s="19" customFormat="1" hidden="1" x14ac:dyDescent="0.25">
      <c r="B166" s="19" t="s">
        <v>335</v>
      </c>
      <c r="C166" s="27">
        <v>3656</v>
      </c>
      <c r="E166" s="29" t="str">
        <f t="shared" si="21"/>
        <v>07</v>
      </c>
    </row>
    <row r="167" spans="2:5" s="19" customFormat="1" hidden="1" x14ac:dyDescent="0.25">
      <c r="B167" s="19" t="s">
        <v>336</v>
      </c>
      <c r="C167" s="27">
        <v>4311</v>
      </c>
      <c r="E167" s="29" t="str">
        <f t="shared" si="21"/>
        <v>07</v>
      </c>
    </row>
    <row r="168" spans="2:5" s="19" customFormat="1" hidden="1" x14ac:dyDescent="0.25">
      <c r="B168" s="19" t="s">
        <v>337</v>
      </c>
      <c r="C168" s="27">
        <v>2037</v>
      </c>
      <c r="E168" s="29" t="str">
        <f t="shared" si="21"/>
        <v>08</v>
      </c>
    </row>
    <row r="169" spans="2:5" s="19" customFormat="1" hidden="1" x14ac:dyDescent="0.25">
      <c r="B169" s="19" t="s">
        <v>338</v>
      </c>
      <c r="C169" s="27">
        <v>3445</v>
      </c>
      <c r="E169" s="29" t="str">
        <f t="shared" si="21"/>
        <v>08</v>
      </c>
    </row>
    <row r="170" spans="2:5" s="19" customFormat="1" hidden="1" x14ac:dyDescent="0.25">
      <c r="B170" s="19" t="s">
        <v>339</v>
      </c>
      <c r="C170" s="27">
        <v>3229</v>
      </c>
      <c r="E170" s="29" t="str">
        <f t="shared" si="21"/>
        <v>08</v>
      </c>
    </row>
    <row r="171" spans="2:5" s="19" customFormat="1" hidden="1" x14ac:dyDescent="0.25">
      <c r="B171" s="19" t="s">
        <v>340</v>
      </c>
      <c r="C171" s="27">
        <v>2925</v>
      </c>
      <c r="E171" s="29" t="str">
        <f t="shared" si="21"/>
        <v>08</v>
      </c>
    </row>
    <row r="172" spans="2:5" s="19" customFormat="1" hidden="1" x14ac:dyDescent="0.25">
      <c r="B172" s="19" t="s">
        <v>341</v>
      </c>
      <c r="C172" s="27">
        <v>4467</v>
      </c>
      <c r="E172" s="29" t="str">
        <f t="shared" si="21"/>
        <v>08</v>
      </c>
    </row>
    <row r="173" spans="2:5" s="19" customFormat="1" hidden="1" x14ac:dyDescent="0.25">
      <c r="B173" s="19" t="s">
        <v>342</v>
      </c>
      <c r="C173" s="27">
        <v>2284</v>
      </c>
      <c r="E173" s="29" t="str">
        <f t="shared" si="21"/>
        <v>08</v>
      </c>
    </row>
    <row r="174" spans="2:5" s="19" customFormat="1" hidden="1" x14ac:dyDescent="0.25">
      <c r="B174" s="19" t="s">
        <v>343</v>
      </c>
      <c r="C174" s="27">
        <v>3017</v>
      </c>
      <c r="E174" s="29" t="str">
        <f t="shared" si="21"/>
        <v>08</v>
      </c>
    </row>
    <row r="175" spans="2:5" s="19" customFormat="1" hidden="1" x14ac:dyDescent="0.25">
      <c r="B175" s="19" t="s">
        <v>344</v>
      </c>
      <c r="C175" s="27">
        <v>2547</v>
      </c>
      <c r="E175" s="29" t="str">
        <f t="shared" si="21"/>
        <v>08</v>
      </c>
    </row>
    <row r="176" spans="2:5" s="19" customFormat="1" hidden="1" x14ac:dyDescent="0.25">
      <c r="B176" s="19" t="s">
        <v>345</v>
      </c>
      <c r="C176" s="27">
        <v>3365</v>
      </c>
      <c r="E176" s="29" t="str">
        <f t="shared" si="21"/>
        <v>08</v>
      </c>
    </row>
    <row r="177" spans="2:5" s="19" customFormat="1" hidden="1" x14ac:dyDescent="0.25">
      <c r="B177" s="19" t="s">
        <v>346</v>
      </c>
      <c r="C177" s="27">
        <v>4025</v>
      </c>
      <c r="E177" s="29" t="str">
        <f t="shared" si="21"/>
        <v>08</v>
      </c>
    </row>
    <row r="178" spans="2:5" s="19" customFormat="1" hidden="1" x14ac:dyDescent="0.25">
      <c r="B178" s="19" t="s">
        <v>347</v>
      </c>
      <c r="C178" s="27">
        <v>2123</v>
      </c>
      <c r="E178" s="29" t="str">
        <f t="shared" si="21"/>
        <v>08</v>
      </c>
    </row>
    <row r="179" spans="2:5" s="19" customFormat="1" hidden="1" x14ac:dyDescent="0.25">
      <c r="B179" s="19" t="s">
        <v>269</v>
      </c>
      <c r="C179" s="27">
        <v>3045</v>
      </c>
      <c r="E179" s="29" t="str">
        <f t="shared" si="21"/>
        <v>08</v>
      </c>
    </row>
    <row r="180" spans="2:5" s="19" customFormat="1" hidden="1" x14ac:dyDescent="0.25">
      <c r="B180" s="19" t="s">
        <v>270</v>
      </c>
      <c r="C180" s="27">
        <v>3310</v>
      </c>
      <c r="E180" s="29" t="str">
        <f t="shared" si="21"/>
        <v>08</v>
      </c>
    </row>
    <row r="181" spans="2:5" s="19" customFormat="1" hidden="1" x14ac:dyDescent="0.25">
      <c r="B181" s="19" t="s">
        <v>271</v>
      </c>
      <c r="C181" s="27">
        <v>2996</v>
      </c>
      <c r="E181" s="29" t="str">
        <f t="shared" si="21"/>
        <v>08</v>
      </c>
    </row>
    <row r="182" spans="2:5" s="19" customFormat="1" hidden="1" x14ac:dyDescent="0.25">
      <c r="B182" s="19" t="s">
        <v>62</v>
      </c>
      <c r="C182" s="27">
        <v>4355</v>
      </c>
      <c r="E182" s="29" t="str">
        <f t="shared" si="21"/>
        <v>08</v>
      </c>
    </row>
    <row r="183" spans="2:5" s="19" customFormat="1" hidden="1" x14ac:dyDescent="0.25">
      <c r="B183" s="19" t="s">
        <v>63</v>
      </c>
      <c r="C183" s="27">
        <v>2532</v>
      </c>
      <c r="E183" s="29" t="str">
        <f t="shared" si="21"/>
        <v>08</v>
      </c>
    </row>
    <row r="184" spans="2:5" s="19" customFormat="1" hidden="1" x14ac:dyDescent="0.25">
      <c r="B184" s="19" t="s">
        <v>64</v>
      </c>
      <c r="C184" s="27">
        <v>3270</v>
      </c>
      <c r="E184" s="29" t="str">
        <f t="shared" si="21"/>
        <v>08</v>
      </c>
    </row>
    <row r="185" spans="2:5" s="19" customFormat="1" hidden="1" x14ac:dyDescent="0.25">
      <c r="B185" s="19" t="s">
        <v>65</v>
      </c>
      <c r="C185" s="27">
        <v>2743</v>
      </c>
      <c r="E185" s="29" t="str">
        <f t="shared" si="21"/>
        <v>08</v>
      </c>
    </row>
    <row r="186" spans="2:5" s="19" customFormat="1" hidden="1" x14ac:dyDescent="0.25">
      <c r="B186" s="19" t="s">
        <v>66</v>
      </c>
      <c r="C186" s="27">
        <v>3957</v>
      </c>
      <c r="E186" s="29" t="str">
        <f t="shared" si="21"/>
        <v>08</v>
      </c>
    </row>
    <row r="187" spans="2:5" s="19" customFormat="1" hidden="1" x14ac:dyDescent="0.25">
      <c r="B187" s="19" t="s">
        <v>67</v>
      </c>
      <c r="C187" s="27">
        <v>4575</v>
      </c>
      <c r="E187" s="29" t="str">
        <f t="shared" si="21"/>
        <v>08</v>
      </c>
    </row>
    <row r="188" spans="2:5" s="19" customFormat="1" hidden="1" x14ac:dyDescent="0.25">
      <c r="B188" s="19" t="s">
        <v>68</v>
      </c>
      <c r="C188" s="27">
        <v>2160</v>
      </c>
      <c r="E188" s="29" t="str">
        <f t="shared" si="21"/>
        <v>08</v>
      </c>
    </row>
    <row r="189" spans="2:5" s="19" customFormat="1" hidden="1" x14ac:dyDescent="0.25">
      <c r="B189" s="19" t="s">
        <v>69</v>
      </c>
      <c r="C189" s="27">
        <v>3052</v>
      </c>
      <c r="E189" s="29" t="str">
        <f t="shared" si="21"/>
        <v>08</v>
      </c>
    </row>
    <row r="190" spans="2:5" s="19" customFormat="1" hidden="1" x14ac:dyDescent="0.25">
      <c r="B190" s="19" t="s">
        <v>70</v>
      </c>
      <c r="C190" s="27">
        <v>2460</v>
      </c>
      <c r="E190" s="29" t="str">
        <f t="shared" si="21"/>
        <v>09</v>
      </c>
    </row>
    <row r="191" spans="2:5" s="19" customFormat="1" hidden="1" x14ac:dyDescent="0.25">
      <c r="B191" s="19" t="s">
        <v>71</v>
      </c>
      <c r="C191" s="27">
        <v>3808</v>
      </c>
      <c r="E191" s="29" t="str">
        <f t="shared" si="21"/>
        <v>09</v>
      </c>
    </row>
    <row r="192" spans="2:5" s="19" customFormat="1" hidden="1" x14ac:dyDescent="0.25">
      <c r="B192" s="19" t="s">
        <v>72</v>
      </c>
      <c r="C192" s="27">
        <v>3862</v>
      </c>
      <c r="E192" s="29" t="str">
        <f t="shared" si="21"/>
        <v>09</v>
      </c>
    </row>
    <row r="193" spans="2:5" s="19" customFormat="1" hidden="1" x14ac:dyDescent="0.25">
      <c r="B193" s="19" t="s">
        <v>73</v>
      </c>
      <c r="C193" s="27">
        <v>1739</v>
      </c>
      <c r="E193" s="29" t="str">
        <f t="shared" si="21"/>
        <v>09</v>
      </c>
    </row>
    <row r="194" spans="2:5" s="19" customFormat="1" hidden="1" x14ac:dyDescent="0.25">
      <c r="B194" s="19" t="s">
        <v>74</v>
      </c>
      <c r="C194" s="27">
        <v>3138</v>
      </c>
      <c r="E194" s="29" t="str">
        <f t="shared" si="21"/>
        <v>09</v>
      </c>
    </row>
    <row r="195" spans="2:5" s="19" customFormat="1" hidden="1" x14ac:dyDescent="0.25">
      <c r="B195" s="19" t="s">
        <v>75</v>
      </c>
      <c r="C195" s="27">
        <v>3261</v>
      </c>
      <c r="E195" s="29" t="str">
        <f t="shared" si="21"/>
        <v>09</v>
      </c>
    </row>
    <row r="196" spans="2:5" s="19" customFormat="1" hidden="1" x14ac:dyDescent="0.25">
      <c r="B196" s="19" t="s">
        <v>76</v>
      </c>
      <c r="C196" s="27">
        <v>2927</v>
      </c>
      <c r="E196" s="29" t="str">
        <f t="shared" si="21"/>
        <v>09</v>
      </c>
    </row>
    <row r="197" spans="2:5" s="19" customFormat="1" hidden="1" x14ac:dyDescent="0.25">
      <c r="B197" s="19" t="s">
        <v>77</v>
      </c>
      <c r="C197" s="27">
        <v>3920</v>
      </c>
      <c r="E197" s="29" t="str">
        <f t="shared" si="21"/>
        <v>09</v>
      </c>
    </row>
    <row r="198" spans="2:5" s="19" customFormat="1" hidden="1" x14ac:dyDescent="0.25">
      <c r="B198" s="19" t="s">
        <v>78</v>
      </c>
      <c r="C198" s="27">
        <v>2083</v>
      </c>
      <c r="E198" s="29" t="str">
        <f t="shared" si="21"/>
        <v>09</v>
      </c>
    </row>
    <row r="199" spans="2:5" s="19" customFormat="1" hidden="1" x14ac:dyDescent="0.25">
      <c r="B199" s="19" t="s">
        <v>79</v>
      </c>
      <c r="C199" s="27">
        <v>3017</v>
      </c>
      <c r="E199" s="29" t="str">
        <f t="shared" si="21"/>
        <v>09</v>
      </c>
    </row>
    <row r="200" spans="2:5" s="19" customFormat="1" hidden="1" x14ac:dyDescent="0.25">
      <c r="B200" s="19" t="s">
        <v>80</v>
      </c>
      <c r="C200" s="27">
        <v>2750</v>
      </c>
      <c r="E200" s="29" t="str">
        <f t="shared" si="21"/>
        <v>09</v>
      </c>
    </row>
    <row r="201" spans="2:5" s="19" customFormat="1" hidden="1" x14ac:dyDescent="0.25">
      <c r="B201" s="19" t="s">
        <v>81</v>
      </c>
      <c r="C201" s="27">
        <v>2850</v>
      </c>
      <c r="E201" s="29" t="str">
        <f t="shared" si="21"/>
        <v>09</v>
      </c>
    </row>
    <row r="202" spans="2:5" s="19" customFormat="1" hidden="1" x14ac:dyDescent="0.25">
      <c r="B202" s="19" t="s">
        <v>82</v>
      </c>
      <c r="C202" s="27">
        <v>3579</v>
      </c>
      <c r="E202" s="29" t="str">
        <f t="shared" si="21"/>
        <v>09</v>
      </c>
    </row>
    <row r="203" spans="2:5" s="19" customFormat="1" hidden="1" x14ac:dyDescent="0.25">
      <c r="B203" s="19" t="s">
        <v>83</v>
      </c>
      <c r="C203" s="27">
        <v>2128</v>
      </c>
      <c r="E203" s="29" t="str">
        <f t="shared" si="21"/>
        <v>09</v>
      </c>
    </row>
    <row r="204" spans="2:5" s="19" customFormat="1" hidden="1" x14ac:dyDescent="0.25">
      <c r="B204" s="19" t="s">
        <v>84</v>
      </c>
      <c r="C204" s="27">
        <v>2658</v>
      </c>
      <c r="E204" s="29" t="str">
        <f t="shared" si="21"/>
        <v>09</v>
      </c>
    </row>
    <row r="205" spans="2:5" s="19" customFormat="1" hidden="1" x14ac:dyDescent="0.25">
      <c r="B205" s="19" t="s">
        <v>85</v>
      </c>
      <c r="C205" s="27">
        <v>2993</v>
      </c>
      <c r="E205" s="29" t="str">
        <f t="shared" si="21"/>
        <v>09</v>
      </c>
    </row>
    <row r="206" spans="2:5" s="19" customFormat="1" hidden="1" x14ac:dyDescent="0.25">
      <c r="B206" s="19" t="s">
        <v>86</v>
      </c>
      <c r="C206" s="27">
        <v>2624</v>
      </c>
      <c r="E206" s="29" t="str">
        <f t="shared" si="21"/>
        <v>09</v>
      </c>
    </row>
    <row r="207" spans="2:5" s="19" customFormat="1" hidden="1" x14ac:dyDescent="0.25">
      <c r="B207" s="19" t="s">
        <v>87</v>
      </c>
      <c r="C207" s="27">
        <v>4081</v>
      </c>
      <c r="E207" s="29" t="str">
        <f t="shared" si="21"/>
        <v>09</v>
      </c>
    </row>
    <row r="208" spans="2:5" s="19" customFormat="1" hidden="1" x14ac:dyDescent="0.25">
      <c r="B208" s="19" t="s">
        <v>88</v>
      </c>
      <c r="C208" s="27">
        <v>2452</v>
      </c>
      <c r="E208" s="29" t="str">
        <f t="shared" ref="E208:E271" si="22">RIGHT(B208,2)</f>
        <v>09</v>
      </c>
    </row>
    <row r="209" spans="2:5" s="19" customFormat="1" hidden="1" x14ac:dyDescent="0.25">
      <c r="B209" s="19" t="s">
        <v>89</v>
      </c>
      <c r="C209" s="27">
        <v>2573</v>
      </c>
      <c r="E209" s="29" t="str">
        <f t="shared" si="22"/>
        <v>09</v>
      </c>
    </row>
    <row r="210" spans="2:5" s="19" customFormat="1" hidden="1" x14ac:dyDescent="0.25">
      <c r="B210" s="19" t="s">
        <v>90</v>
      </c>
      <c r="C210" s="27">
        <v>2991</v>
      </c>
      <c r="E210" s="29" t="str">
        <f t="shared" si="22"/>
        <v>09</v>
      </c>
    </row>
    <row r="211" spans="2:5" s="19" customFormat="1" hidden="1" x14ac:dyDescent="0.25">
      <c r="B211" s="19" t="s">
        <v>91</v>
      </c>
      <c r="C211" s="27">
        <v>3008</v>
      </c>
      <c r="E211" s="29" t="str">
        <f t="shared" si="22"/>
        <v>09</v>
      </c>
    </row>
    <row r="212" spans="2:5" s="19" customFormat="1" hidden="1" x14ac:dyDescent="0.25">
      <c r="B212" s="19" t="s">
        <v>92</v>
      </c>
      <c r="C212" s="27">
        <v>3705</v>
      </c>
      <c r="E212" s="29" t="str">
        <f t="shared" si="22"/>
        <v>10</v>
      </c>
    </row>
    <row r="213" spans="2:5" s="19" customFormat="1" hidden="1" x14ac:dyDescent="0.25">
      <c r="B213" s="19" t="s">
        <v>93</v>
      </c>
      <c r="C213" s="27">
        <v>2309</v>
      </c>
      <c r="E213" s="29" t="str">
        <f t="shared" si="22"/>
        <v>10</v>
      </c>
    </row>
    <row r="214" spans="2:5" s="19" customFormat="1" hidden="1" x14ac:dyDescent="0.25">
      <c r="B214" s="19" t="s">
        <v>94</v>
      </c>
      <c r="C214" s="27">
        <v>2695</v>
      </c>
      <c r="E214" s="29" t="str">
        <f t="shared" si="22"/>
        <v>10</v>
      </c>
    </row>
    <row r="215" spans="2:5" s="19" customFormat="1" hidden="1" x14ac:dyDescent="0.25">
      <c r="B215" s="19" t="s">
        <v>95</v>
      </c>
      <c r="C215" s="27">
        <v>3021</v>
      </c>
      <c r="E215" s="29" t="str">
        <f t="shared" si="22"/>
        <v>10</v>
      </c>
    </row>
    <row r="216" spans="2:5" s="19" customFormat="1" hidden="1" x14ac:dyDescent="0.25">
      <c r="B216" s="19" t="s">
        <v>96</v>
      </c>
      <c r="C216" s="27">
        <v>2629</v>
      </c>
      <c r="E216" s="29" t="str">
        <f t="shared" si="22"/>
        <v>10</v>
      </c>
    </row>
    <row r="217" spans="2:5" s="19" customFormat="1" hidden="1" x14ac:dyDescent="0.25">
      <c r="B217" s="19" t="s">
        <v>97</v>
      </c>
      <c r="C217" s="27">
        <v>3873</v>
      </c>
      <c r="E217" s="29" t="str">
        <f t="shared" si="22"/>
        <v>10</v>
      </c>
    </row>
    <row r="218" spans="2:5" s="19" customFormat="1" hidden="1" x14ac:dyDescent="0.25">
      <c r="B218" s="19" t="s">
        <v>98</v>
      </c>
      <c r="C218" s="27">
        <v>2133</v>
      </c>
      <c r="E218" s="29" t="str">
        <f t="shared" si="22"/>
        <v>10</v>
      </c>
    </row>
    <row r="219" spans="2:5" s="19" customFormat="1" hidden="1" x14ac:dyDescent="0.25">
      <c r="B219" s="19" t="s">
        <v>99</v>
      </c>
      <c r="C219" s="27">
        <v>3069</v>
      </c>
      <c r="E219" s="29" t="str">
        <f t="shared" si="22"/>
        <v>10</v>
      </c>
    </row>
    <row r="220" spans="2:5" s="19" customFormat="1" hidden="1" x14ac:dyDescent="0.25">
      <c r="B220" s="19" t="s">
        <v>114</v>
      </c>
      <c r="C220" s="27">
        <v>2623</v>
      </c>
      <c r="E220" s="29" t="str">
        <f t="shared" si="22"/>
        <v>10</v>
      </c>
    </row>
    <row r="221" spans="2:5" s="19" customFormat="1" hidden="1" x14ac:dyDescent="0.25">
      <c r="B221" s="19" t="s">
        <v>115</v>
      </c>
      <c r="C221" s="27">
        <v>3115</v>
      </c>
      <c r="E221" s="29" t="str">
        <f t="shared" si="22"/>
        <v>10</v>
      </c>
    </row>
    <row r="222" spans="2:5" s="19" customFormat="1" hidden="1" x14ac:dyDescent="0.25">
      <c r="B222" s="19" t="s">
        <v>116</v>
      </c>
      <c r="C222" s="27">
        <v>4522</v>
      </c>
      <c r="E222" s="29" t="str">
        <f t="shared" si="22"/>
        <v>10</v>
      </c>
    </row>
    <row r="223" spans="2:5" s="19" customFormat="1" hidden="1" x14ac:dyDescent="0.25">
      <c r="B223" s="19" t="s">
        <v>117</v>
      </c>
      <c r="C223" s="27">
        <v>2085</v>
      </c>
      <c r="E223" s="29" t="str">
        <f t="shared" si="22"/>
        <v>10</v>
      </c>
    </row>
    <row r="224" spans="2:5" s="19" customFormat="1" hidden="1" x14ac:dyDescent="0.25">
      <c r="B224" s="19" t="s">
        <v>118</v>
      </c>
      <c r="C224" s="27">
        <v>2573</v>
      </c>
      <c r="E224" s="29" t="str">
        <f t="shared" si="22"/>
        <v>10</v>
      </c>
    </row>
    <row r="225" spans="2:5" s="19" customFormat="1" hidden="1" x14ac:dyDescent="0.25">
      <c r="B225" s="19" t="s">
        <v>119</v>
      </c>
      <c r="C225" s="27">
        <v>3083</v>
      </c>
      <c r="E225" s="29" t="str">
        <f t="shared" si="22"/>
        <v>10</v>
      </c>
    </row>
    <row r="226" spans="2:5" s="19" customFormat="1" hidden="1" x14ac:dyDescent="0.25">
      <c r="B226" s="19" t="s">
        <v>120</v>
      </c>
      <c r="C226" s="27">
        <v>2628</v>
      </c>
      <c r="E226" s="29" t="str">
        <f t="shared" si="22"/>
        <v>10</v>
      </c>
    </row>
    <row r="227" spans="2:5" s="19" customFormat="1" hidden="1" x14ac:dyDescent="0.25">
      <c r="B227" s="19" t="s">
        <v>121</v>
      </c>
      <c r="C227" s="27">
        <v>3718</v>
      </c>
      <c r="E227" s="29" t="str">
        <f t="shared" si="22"/>
        <v>10</v>
      </c>
    </row>
    <row r="228" spans="2:5" s="19" customFormat="1" hidden="1" x14ac:dyDescent="0.25">
      <c r="B228" s="19" t="s">
        <v>122</v>
      </c>
      <c r="C228" s="27">
        <v>2241</v>
      </c>
      <c r="E228" s="29" t="str">
        <f t="shared" si="22"/>
        <v>10</v>
      </c>
    </row>
    <row r="229" spans="2:5" s="19" customFormat="1" hidden="1" x14ac:dyDescent="0.25">
      <c r="B229" s="19" t="s">
        <v>123</v>
      </c>
      <c r="C229" s="27">
        <v>1864</v>
      </c>
      <c r="E229" s="29" t="str">
        <f t="shared" si="22"/>
        <v>10</v>
      </c>
    </row>
    <row r="230" spans="2:5" s="19" customFormat="1" hidden="1" x14ac:dyDescent="0.25">
      <c r="B230" s="19" t="s">
        <v>124</v>
      </c>
      <c r="C230" s="27">
        <v>2965</v>
      </c>
      <c r="E230" s="29" t="str">
        <f t="shared" si="22"/>
        <v>10</v>
      </c>
    </row>
    <row r="231" spans="2:5" s="19" customFormat="1" hidden="1" x14ac:dyDescent="0.25">
      <c r="B231" s="19" t="s">
        <v>125</v>
      </c>
      <c r="C231" s="27">
        <v>2809</v>
      </c>
      <c r="E231" s="29" t="str">
        <f t="shared" si="22"/>
        <v>10</v>
      </c>
    </row>
    <row r="232" spans="2:5" s="19" customFormat="1" hidden="1" x14ac:dyDescent="0.25">
      <c r="B232" s="19" t="s">
        <v>126</v>
      </c>
      <c r="C232" s="27">
        <v>3826</v>
      </c>
      <c r="E232" s="29" t="str">
        <f t="shared" si="22"/>
        <v>10</v>
      </c>
    </row>
    <row r="233" spans="2:5" s="19" customFormat="1" hidden="1" x14ac:dyDescent="0.25">
      <c r="B233" s="19" t="s">
        <v>127</v>
      </c>
      <c r="C233" s="27">
        <v>1998</v>
      </c>
      <c r="E233" s="29" t="str">
        <f t="shared" si="22"/>
        <v>11</v>
      </c>
    </row>
    <row r="234" spans="2:5" s="19" customFormat="1" hidden="1" x14ac:dyDescent="0.25">
      <c r="B234" s="19" t="s">
        <v>128</v>
      </c>
      <c r="C234" s="27">
        <v>3095</v>
      </c>
      <c r="E234" s="29" t="str">
        <f t="shared" si="22"/>
        <v>11</v>
      </c>
    </row>
    <row r="235" spans="2:5" s="19" customFormat="1" hidden="1" x14ac:dyDescent="0.25">
      <c r="B235" s="19" t="s">
        <v>129</v>
      </c>
      <c r="C235" s="27">
        <v>2659</v>
      </c>
      <c r="E235" s="29" t="str">
        <f t="shared" si="22"/>
        <v>11</v>
      </c>
    </row>
    <row r="236" spans="2:5" s="19" customFormat="1" hidden="1" x14ac:dyDescent="0.25">
      <c r="B236" s="19" t="s">
        <v>130</v>
      </c>
      <c r="C236" s="27">
        <v>3253</v>
      </c>
      <c r="E236" s="29" t="str">
        <f t="shared" si="22"/>
        <v>11</v>
      </c>
    </row>
    <row r="237" spans="2:5" s="19" customFormat="1" hidden="1" x14ac:dyDescent="0.25">
      <c r="B237" s="19" t="s">
        <v>131</v>
      </c>
      <c r="C237" s="27">
        <v>3913</v>
      </c>
      <c r="E237" s="29" t="str">
        <f t="shared" si="22"/>
        <v>11</v>
      </c>
    </row>
    <row r="238" spans="2:5" s="19" customFormat="1" hidden="1" x14ac:dyDescent="0.25">
      <c r="B238" s="19" t="s">
        <v>132</v>
      </c>
      <c r="C238" s="27">
        <v>2382</v>
      </c>
      <c r="E238" s="29" t="str">
        <f t="shared" si="22"/>
        <v>11</v>
      </c>
    </row>
    <row r="239" spans="2:5" s="19" customFormat="1" hidden="1" x14ac:dyDescent="0.25">
      <c r="B239" s="19" t="s">
        <v>133</v>
      </c>
      <c r="C239" s="27">
        <v>2700</v>
      </c>
      <c r="E239" s="29" t="str">
        <f t="shared" si="22"/>
        <v>11</v>
      </c>
    </row>
    <row r="240" spans="2:5" s="19" customFormat="1" hidden="1" x14ac:dyDescent="0.25">
      <c r="B240" s="19" t="s">
        <v>134</v>
      </c>
      <c r="C240" s="27">
        <v>2407</v>
      </c>
      <c r="E240" s="29" t="str">
        <f t="shared" si="22"/>
        <v>11</v>
      </c>
    </row>
    <row r="241" spans="2:5" s="19" customFormat="1" hidden="1" x14ac:dyDescent="0.25">
      <c r="B241" s="19" t="s">
        <v>135</v>
      </c>
      <c r="C241" s="27">
        <v>3279</v>
      </c>
      <c r="E241" s="29" t="str">
        <f t="shared" si="22"/>
        <v>11</v>
      </c>
    </row>
    <row r="242" spans="2:5" s="19" customFormat="1" hidden="1" x14ac:dyDescent="0.25">
      <c r="B242" s="19" t="s">
        <v>136</v>
      </c>
      <c r="C242" s="27">
        <v>3860</v>
      </c>
      <c r="E242" s="29" t="str">
        <f t="shared" si="22"/>
        <v>11</v>
      </c>
    </row>
    <row r="243" spans="2:5" s="19" customFormat="1" hidden="1" x14ac:dyDescent="0.25">
      <c r="B243" s="19" t="s">
        <v>137</v>
      </c>
      <c r="C243" s="27">
        <v>2212</v>
      </c>
      <c r="E243" s="29" t="str">
        <f t="shared" si="22"/>
        <v>11</v>
      </c>
    </row>
    <row r="244" spans="2:5" s="19" customFormat="1" hidden="1" x14ac:dyDescent="0.25">
      <c r="B244" s="19" t="s">
        <v>138</v>
      </c>
      <c r="C244" s="27">
        <v>2838</v>
      </c>
      <c r="E244" s="29" t="str">
        <f t="shared" si="22"/>
        <v>11</v>
      </c>
    </row>
    <row r="245" spans="2:5" s="19" customFormat="1" hidden="1" x14ac:dyDescent="0.25">
      <c r="B245" s="19" t="s">
        <v>139</v>
      </c>
      <c r="C245" s="27">
        <v>2939</v>
      </c>
      <c r="E245" s="29" t="str">
        <f t="shared" si="22"/>
        <v>11</v>
      </c>
    </row>
    <row r="246" spans="2:5" s="19" customFormat="1" hidden="1" x14ac:dyDescent="0.25">
      <c r="B246" s="19" t="s">
        <v>140</v>
      </c>
      <c r="C246" s="27">
        <v>3324</v>
      </c>
      <c r="E246" s="29" t="str">
        <f t="shared" si="22"/>
        <v>11</v>
      </c>
    </row>
    <row r="247" spans="2:5" s="19" customFormat="1" hidden="1" x14ac:dyDescent="0.25">
      <c r="B247" s="19" t="s">
        <v>141</v>
      </c>
      <c r="C247" s="27">
        <v>3810</v>
      </c>
      <c r="E247" s="29" t="str">
        <f t="shared" si="22"/>
        <v>11</v>
      </c>
    </row>
    <row r="248" spans="2:5" s="19" customFormat="1" hidden="1" x14ac:dyDescent="0.25">
      <c r="B248" s="19" t="s">
        <v>142</v>
      </c>
      <c r="C248" s="27">
        <v>2303</v>
      </c>
      <c r="E248" s="29" t="str">
        <f t="shared" si="22"/>
        <v>11</v>
      </c>
    </row>
    <row r="249" spans="2:5" s="19" customFormat="1" hidden="1" x14ac:dyDescent="0.25">
      <c r="B249" s="19" t="s">
        <v>143</v>
      </c>
      <c r="C249" s="27">
        <v>2893</v>
      </c>
      <c r="E249" s="29" t="str">
        <f t="shared" si="22"/>
        <v>11</v>
      </c>
    </row>
    <row r="250" spans="2:5" s="19" customFormat="1" hidden="1" x14ac:dyDescent="0.25">
      <c r="B250" s="19" t="s">
        <v>144</v>
      </c>
      <c r="C250" s="27">
        <v>3150</v>
      </c>
      <c r="E250" s="29" t="str">
        <f t="shared" si="22"/>
        <v>11</v>
      </c>
    </row>
    <row r="251" spans="2:5" s="19" customFormat="1" hidden="1" x14ac:dyDescent="0.25">
      <c r="B251" s="19" t="s">
        <v>145</v>
      </c>
      <c r="C251" s="27">
        <v>2868</v>
      </c>
      <c r="E251" s="29" t="str">
        <f t="shared" si="22"/>
        <v>11</v>
      </c>
    </row>
    <row r="252" spans="2:5" s="19" customFormat="1" hidden="1" x14ac:dyDescent="0.25">
      <c r="B252" s="19" t="s">
        <v>146</v>
      </c>
      <c r="C252" s="27">
        <v>3886</v>
      </c>
      <c r="E252" s="29" t="str">
        <f t="shared" si="22"/>
        <v>11</v>
      </c>
    </row>
    <row r="253" spans="2:5" s="19" customFormat="1" hidden="1" x14ac:dyDescent="0.25">
      <c r="B253" s="19" t="s">
        <v>147</v>
      </c>
      <c r="C253" s="27">
        <v>1860</v>
      </c>
      <c r="E253" s="29" t="str">
        <f t="shared" si="22"/>
        <v>11</v>
      </c>
    </row>
    <row r="254" spans="2:5" s="19" customFormat="1" hidden="1" x14ac:dyDescent="0.25">
      <c r="B254" s="19" t="s">
        <v>148</v>
      </c>
      <c r="C254" s="27">
        <v>3087</v>
      </c>
      <c r="E254" s="29" t="str">
        <f t="shared" si="22"/>
        <v>11</v>
      </c>
    </row>
    <row r="255" spans="2:5" s="19" customFormat="1" hidden="1" x14ac:dyDescent="0.25">
      <c r="B255" s="19" t="s">
        <v>149</v>
      </c>
      <c r="C255" s="27">
        <v>2264</v>
      </c>
      <c r="E255" s="29" t="str">
        <f t="shared" si="22"/>
        <v>12</v>
      </c>
    </row>
    <row r="256" spans="2:5" s="19" customFormat="1" hidden="1" x14ac:dyDescent="0.25">
      <c r="B256" s="19" t="s">
        <v>150</v>
      </c>
      <c r="C256" s="27">
        <v>2469</v>
      </c>
      <c r="E256" s="29" t="str">
        <f t="shared" si="22"/>
        <v>12</v>
      </c>
    </row>
    <row r="257" spans="2:5" s="19" customFormat="1" hidden="1" x14ac:dyDescent="0.25">
      <c r="B257" s="19" t="s">
        <v>151</v>
      </c>
      <c r="C257" s="27">
        <v>4645</v>
      </c>
      <c r="E257" s="29" t="str">
        <f t="shared" si="22"/>
        <v>12</v>
      </c>
    </row>
    <row r="258" spans="2:5" s="19" customFormat="1" hidden="1" x14ac:dyDescent="0.25">
      <c r="B258" s="19" t="s">
        <v>152</v>
      </c>
      <c r="C258" s="27">
        <v>2329</v>
      </c>
      <c r="E258" s="29" t="str">
        <f t="shared" si="22"/>
        <v>12</v>
      </c>
    </row>
    <row r="259" spans="2:5" s="19" customFormat="1" hidden="1" x14ac:dyDescent="0.25">
      <c r="B259" s="19" t="s">
        <v>153</v>
      </c>
      <c r="C259" s="27">
        <v>3867</v>
      </c>
      <c r="E259" s="29" t="str">
        <f t="shared" si="22"/>
        <v>12</v>
      </c>
    </row>
    <row r="260" spans="2:5" s="19" customFormat="1" hidden="1" x14ac:dyDescent="0.25">
      <c r="B260" s="19" t="s">
        <v>154</v>
      </c>
      <c r="C260" s="27">
        <v>2808</v>
      </c>
      <c r="E260" s="29" t="str">
        <f t="shared" si="22"/>
        <v>12</v>
      </c>
    </row>
    <row r="261" spans="2:5" s="19" customFormat="1" hidden="1" x14ac:dyDescent="0.25">
      <c r="B261" s="19" t="s">
        <v>155</v>
      </c>
      <c r="C261" s="27">
        <v>3159</v>
      </c>
      <c r="E261" s="29" t="str">
        <f t="shared" si="22"/>
        <v>12</v>
      </c>
    </row>
    <row r="262" spans="2:5" s="19" customFormat="1" hidden="1" x14ac:dyDescent="0.25">
      <c r="B262" s="19" t="s">
        <v>156</v>
      </c>
      <c r="C262" s="27">
        <v>5113</v>
      </c>
      <c r="E262" s="29" t="str">
        <f t="shared" si="22"/>
        <v>12</v>
      </c>
    </row>
    <row r="263" spans="2:5" s="19" customFormat="1" hidden="1" x14ac:dyDescent="0.25">
      <c r="B263" s="19" t="s">
        <v>157</v>
      </c>
      <c r="C263" s="27">
        <v>2443</v>
      </c>
      <c r="E263" s="29" t="str">
        <f t="shared" si="22"/>
        <v>12</v>
      </c>
    </row>
    <row r="264" spans="2:5" s="19" customFormat="1" hidden="1" x14ac:dyDescent="0.25">
      <c r="B264" s="19" t="s">
        <v>158</v>
      </c>
      <c r="C264" s="27">
        <v>3008</v>
      </c>
      <c r="E264" s="29" t="str">
        <f t="shared" si="22"/>
        <v>12</v>
      </c>
    </row>
    <row r="265" spans="2:5" s="19" customFormat="1" hidden="1" x14ac:dyDescent="0.25">
      <c r="B265" s="19" t="s">
        <v>159</v>
      </c>
      <c r="C265" s="27">
        <v>3696</v>
      </c>
      <c r="E265" s="29" t="str">
        <f t="shared" si="22"/>
        <v>12</v>
      </c>
    </row>
    <row r="266" spans="2:5" s="19" customFormat="1" hidden="1" x14ac:dyDescent="0.25">
      <c r="B266" s="19" t="s">
        <v>160</v>
      </c>
      <c r="C266" s="27">
        <v>3017</v>
      </c>
      <c r="E266" s="29" t="str">
        <f t="shared" si="22"/>
        <v>12</v>
      </c>
    </row>
    <row r="267" spans="2:5" s="19" customFormat="1" hidden="1" x14ac:dyDescent="0.25">
      <c r="B267" s="19" t="s">
        <v>180</v>
      </c>
      <c r="C267" s="27">
        <v>5463</v>
      </c>
      <c r="E267" s="29" t="str">
        <f t="shared" si="22"/>
        <v>12</v>
      </c>
    </row>
    <row r="268" spans="2:5" s="19" customFormat="1" hidden="1" x14ac:dyDescent="0.25">
      <c r="B268" s="19" t="s">
        <v>181</v>
      </c>
      <c r="C268" s="27">
        <v>3320</v>
      </c>
      <c r="E268" s="29" t="str">
        <f t="shared" si="22"/>
        <v>12</v>
      </c>
    </row>
    <row r="269" spans="2:5" s="19" customFormat="1" hidden="1" x14ac:dyDescent="0.25">
      <c r="B269" s="19" t="s">
        <v>182</v>
      </c>
      <c r="C269" s="27">
        <v>3690</v>
      </c>
      <c r="E269" s="29" t="str">
        <f t="shared" si="22"/>
        <v>12</v>
      </c>
    </row>
    <row r="270" spans="2:5" s="19" customFormat="1" hidden="1" x14ac:dyDescent="0.25">
      <c r="B270" s="19" t="s">
        <v>183</v>
      </c>
      <c r="C270" s="27">
        <v>3627</v>
      </c>
      <c r="E270" s="29" t="str">
        <f t="shared" si="22"/>
        <v>12</v>
      </c>
    </row>
    <row r="271" spans="2:5" s="19" customFormat="1" hidden="1" x14ac:dyDescent="0.25">
      <c r="B271" s="19" t="s">
        <v>184</v>
      </c>
      <c r="C271" s="27">
        <v>3482</v>
      </c>
      <c r="E271" s="29" t="str">
        <f t="shared" si="22"/>
        <v>12</v>
      </c>
    </row>
    <row r="272" spans="2:5" s="19" customFormat="1" hidden="1" x14ac:dyDescent="0.25">
      <c r="B272" s="19" t="s">
        <v>185</v>
      </c>
      <c r="C272" s="27">
        <v>4060</v>
      </c>
      <c r="E272" s="29" t="str">
        <f t="shared" ref="E272:E335" si="23">RIGHT(B272,2)</f>
        <v>12</v>
      </c>
    </row>
    <row r="273" spans="2:5" s="19" customFormat="1" hidden="1" x14ac:dyDescent="0.25">
      <c r="B273" s="19" t="s">
        <v>186</v>
      </c>
      <c r="C273" s="27">
        <v>1324</v>
      </c>
      <c r="E273" s="29" t="str">
        <f t="shared" si="23"/>
        <v>12</v>
      </c>
    </row>
    <row r="274" spans="2:5" s="19" customFormat="1" hidden="1" x14ac:dyDescent="0.25">
      <c r="B274" s="19" t="s">
        <v>187</v>
      </c>
      <c r="C274" s="27">
        <v>1345</v>
      </c>
      <c r="E274" s="29" t="str">
        <f t="shared" si="23"/>
        <v>12</v>
      </c>
    </row>
    <row r="275" spans="2:5" s="19" customFormat="1" hidden="1" x14ac:dyDescent="0.25">
      <c r="B275" s="19" t="s">
        <v>188</v>
      </c>
      <c r="C275" s="27">
        <v>3370</v>
      </c>
      <c r="E275" s="29" t="str">
        <f t="shared" si="23"/>
        <v>12</v>
      </c>
    </row>
    <row r="276" spans="2:5" s="19" customFormat="1" hidden="1" x14ac:dyDescent="0.25">
      <c r="B276" s="19" t="s">
        <v>189</v>
      </c>
      <c r="C276" s="27">
        <v>2803</v>
      </c>
      <c r="E276" s="29" t="str">
        <f t="shared" si="23"/>
        <v>12</v>
      </c>
    </row>
    <row r="277" spans="2:5" s="19" customFormat="1" hidden="1" x14ac:dyDescent="0.25">
      <c r="B277" s="19" t="s">
        <v>190</v>
      </c>
      <c r="C277" s="27">
        <v>3266</v>
      </c>
      <c r="E277" s="29" t="str">
        <f t="shared" si="23"/>
        <v>12</v>
      </c>
    </row>
    <row r="278" spans="2:5" s="19" customFormat="1" hidden="1" x14ac:dyDescent="0.25">
      <c r="B278" s="19" t="s">
        <v>191</v>
      </c>
      <c r="C278" s="27">
        <v>2025</v>
      </c>
      <c r="E278" s="29" t="str">
        <f t="shared" si="23"/>
        <v>01</v>
      </c>
    </row>
    <row r="279" spans="2:5" s="19" customFormat="1" hidden="1" x14ac:dyDescent="0.25">
      <c r="B279" s="19" t="s">
        <v>192</v>
      </c>
      <c r="C279" s="27">
        <v>2884</v>
      </c>
      <c r="E279" s="29" t="str">
        <f t="shared" si="23"/>
        <v>01</v>
      </c>
    </row>
    <row r="280" spans="2:5" s="19" customFormat="1" hidden="1" x14ac:dyDescent="0.25">
      <c r="B280" s="19" t="s">
        <v>193</v>
      </c>
      <c r="C280" s="27">
        <v>2040</v>
      </c>
      <c r="E280" s="29" t="str">
        <f t="shared" si="23"/>
        <v>01</v>
      </c>
    </row>
    <row r="281" spans="2:5" s="19" customFormat="1" hidden="1" x14ac:dyDescent="0.25">
      <c r="B281" s="19" t="s">
        <v>194</v>
      </c>
      <c r="C281" s="27">
        <v>2526</v>
      </c>
      <c r="E281" s="29" t="str">
        <f t="shared" si="23"/>
        <v>01</v>
      </c>
    </row>
    <row r="282" spans="2:5" s="19" customFormat="1" hidden="1" x14ac:dyDescent="0.25">
      <c r="B282" s="19" t="s">
        <v>195</v>
      </c>
      <c r="C282" s="27">
        <v>1338</v>
      </c>
      <c r="E282" s="29" t="str">
        <f t="shared" si="23"/>
        <v>01</v>
      </c>
    </row>
    <row r="283" spans="2:5" s="19" customFormat="1" hidden="1" x14ac:dyDescent="0.25">
      <c r="B283" s="19" t="s">
        <v>196</v>
      </c>
      <c r="C283" s="27">
        <v>1740</v>
      </c>
      <c r="E283" s="29" t="str">
        <f t="shared" si="23"/>
        <v>01</v>
      </c>
    </row>
    <row r="284" spans="2:5" s="19" customFormat="1" hidden="1" x14ac:dyDescent="0.25">
      <c r="B284" s="19" t="s">
        <v>197</v>
      </c>
      <c r="C284" s="27">
        <v>1541</v>
      </c>
      <c r="E284" s="29" t="str">
        <f t="shared" si="23"/>
        <v>01</v>
      </c>
    </row>
    <row r="285" spans="2:5" s="19" customFormat="1" hidden="1" x14ac:dyDescent="0.25">
      <c r="B285" s="19" t="s">
        <v>198</v>
      </c>
      <c r="C285" s="27">
        <v>2404</v>
      </c>
      <c r="E285" s="29" t="str">
        <f t="shared" si="23"/>
        <v>01</v>
      </c>
    </row>
    <row r="286" spans="2:5" s="19" customFormat="1" hidden="1" x14ac:dyDescent="0.25">
      <c r="B286" s="19" t="s">
        <v>199</v>
      </c>
      <c r="C286" s="27">
        <v>3103</v>
      </c>
      <c r="E286" s="29" t="str">
        <f t="shared" si="23"/>
        <v>01</v>
      </c>
    </row>
    <row r="287" spans="2:5" s="19" customFormat="1" hidden="1" x14ac:dyDescent="0.25">
      <c r="B287" s="19" t="s">
        <v>200</v>
      </c>
      <c r="C287" s="27">
        <v>1713</v>
      </c>
      <c r="E287" s="29" t="str">
        <f t="shared" si="23"/>
        <v>01</v>
      </c>
    </row>
    <row r="288" spans="2:5" s="19" customFormat="1" hidden="1" x14ac:dyDescent="0.25">
      <c r="B288" s="19" t="s">
        <v>201</v>
      </c>
      <c r="C288" s="27">
        <v>1911</v>
      </c>
      <c r="E288" s="29" t="str">
        <f t="shared" si="23"/>
        <v>01</v>
      </c>
    </row>
    <row r="289" spans="2:5" s="19" customFormat="1" hidden="1" x14ac:dyDescent="0.25">
      <c r="B289" s="19" t="s">
        <v>202</v>
      </c>
      <c r="C289" s="27">
        <v>2828</v>
      </c>
      <c r="E289" s="29" t="str">
        <f t="shared" si="23"/>
        <v>01</v>
      </c>
    </row>
    <row r="290" spans="2:5" s="19" customFormat="1" hidden="1" x14ac:dyDescent="0.25">
      <c r="B290" s="19" t="s">
        <v>203</v>
      </c>
      <c r="C290" s="27">
        <v>3088</v>
      </c>
      <c r="E290" s="29" t="str">
        <f t="shared" si="23"/>
        <v>01</v>
      </c>
    </row>
    <row r="291" spans="2:5" s="19" customFormat="1" hidden="1" x14ac:dyDescent="0.25">
      <c r="B291" s="19" t="s">
        <v>11</v>
      </c>
      <c r="C291" s="27">
        <v>3358</v>
      </c>
      <c r="E291" s="29" t="str">
        <f t="shared" si="23"/>
        <v>01</v>
      </c>
    </row>
    <row r="292" spans="2:5" s="19" customFormat="1" hidden="1" x14ac:dyDescent="0.25">
      <c r="B292" s="19" t="s">
        <v>12</v>
      </c>
      <c r="C292" s="27">
        <v>2041</v>
      </c>
      <c r="E292" s="29" t="str">
        <f t="shared" si="23"/>
        <v>01</v>
      </c>
    </row>
    <row r="293" spans="2:5" s="19" customFormat="1" hidden="1" x14ac:dyDescent="0.25">
      <c r="B293" s="19" t="s">
        <v>13</v>
      </c>
      <c r="C293" s="27">
        <v>2833</v>
      </c>
      <c r="E293" s="29" t="str">
        <f t="shared" si="23"/>
        <v>01</v>
      </c>
    </row>
    <row r="294" spans="2:5" s="19" customFormat="1" hidden="1" x14ac:dyDescent="0.25">
      <c r="B294" s="19" t="s">
        <v>14</v>
      </c>
      <c r="C294" s="27">
        <v>2371</v>
      </c>
      <c r="E294" s="29" t="str">
        <f t="shared" si="23"/>
        <v>01</v>
      </c>
    </row>
    <row r="295" spans="2:5" s="19" customFormat="1" hidden="1" x14ac:dyDescent="0.25">
      <c r="B295" s="19" t="s">
        <v>15</v>
      </c>
      <c r="C295" s="27">
        <v>2689</v>
      </c>
      <c r="E295" s="29" t="str">
        <f t="shared" si="23"/>
        <v>01</v>
      </c>
    </row>
    <row r="296" spans="2:5" s="19" customFormat="1" hidden="1" x14ac:dyDescent="0.25">
      <c r="B296" s="19" t="s">
        <v>16</v>
      </c>
      <c r="C296" s="27">
        <v>4188</v>
      </c>
      <c r="E296" s="29" t="str">
        <f t="shared" si="23"/>
        <v>01</v>
      </c>
    </row>
    <row r="297" spans="2:5" s="19" customFormat="1" hidden="1" x14ac:dyDescent="0.25">
      <c r="B297" s="19" t="s">
        <v>17</v>
      </c>
      <c r="C297" s="27">
        <v>2555</v>
      </c>
      <c r="E297" s="29" t="str">
        <f t="shared" si="23"/>
        <v>01</v>
      </c>
    </row>
    <row r="298" spans="2:5" s="19" customFormat="1" hidden="1" x14ac:dyDescent="0.25">
      <c r="B298" s="19" t="s">
        <v>18</v>
      </c>
      <c r="C298" s="27">
        <v>2828</v>
      </c>
      <c r="E298" s="29" t="str">
        <f t="shared" si="23"/>
        <v>02</v>
      </c>
    </row>
    <row r="299" spans="2:5" s="19" customFormat="1" hidden="1" x14ac:dyDescent="0.25">
      <c r="B299" s="19" t="s">
        <v>19</v>
      </c>
      <c r="C299" s="27">
        <v>3041</v>
      </c>
      <c r="E299" s="29" t="str">
        <f t="shared" si="23"/>
        <v>02</v>
      </c>
    </row>
    <row r="300" spans="2:5" s="19" customFormat="1" hidden="1" x14ac:dyDescent="0.25">
      <c r="B300" s="19" t="s">
        <v>20</v>
      </c>
      <c r="C300" s="27">
        <v>3001</v>
      </c>
      <c r="E300" s="29" t="str">
        <f t="shared" si="23"/>
        <v>02</v>
      </c>
    </row>
    <row r="301" spans="2:5" s="19" customFormat="1" hidden="1" x14ac:dyDescent="0.25">
      <c r="B301" s="19" t="s">
        <v>21</v>
      </c>
      <c r="C301" s="27">
        <v>3477</v>
      </c>
      <c r="E301" s="29" t="str">
        <f t="shared" si="23"/>
        <v>02</v>
      </c>
    </row>
    <row r="302" spans="2:5" s="19" customFormat="1" hidden="1" x14ac:dyDescent="0.25">
      <c r="B302" s="19" t="s">
        <v>22</v>
      </c>
      <c r="C302" s="27">
        <v>2383</v>
      </c>
      <c r="E302" s="29" t="str">
        <f t="shared" si="23"/>
        <v>02</v>
      </c>
    </row>
    <row r="303" spans="2:5" s="19" customFormat="1" hidden="1" x14ac:dyDescent="0.25">
      <c r="B303" s="19" t="s">
        <v>23</v>
      </c>
      <c r="C303" s="27">
        <v>2426</v>
      </c>
      <c r="E303" s="29" t="str">
        <f t="shared" si="23"/>
        <v>02</v>
      </c>
    </row>
    <row r="304" spans="2:5" s="19" customFormat="1" hidden="1" x14ac:dyDescent="0.25">
      <c r="B304" s="19" t="s">
        <v>24</v>
      </c>
      <c r="C304" s="27">
        <v>3308</v>
      </c>
      <c r="E304" s="29" t="str">
        <f t="shared" si="23"/>
        <v>02</v>
      </c>
    </row>
    <row r="305" spans="2:5" s="19" customFormat="1" hidden="1" x14ac:dyDescent="0.25">
      <c r="B305" s="19" t="s">
        <v>25</v>
      </c>
      <c r="C305" s="27">
        <v>3008</v>
      </c>
      <c r="E305" s="29" t="str">
        <f t="shared" si="23"/>
        <v>02</v>
      </c>
    </row>
    <row r="306" spans="2:5" s="19" customFormat="1" hidden="1" x14ac:dyDescent="0.25">
      <c r="B306" s="19" t="s">
        <v>26</v>
      </c>
      <c r="C306" s="27">
        <v>3835</v>
      </c>
      <c r="E306" s="29" t="str">
        <f t="shared" si="23"/>
        <v>02</v>
      </c>
    </row>
    <row r="307" spans="2:5" s="19" customFormat="1" hidden="1" x14ac:dyDescent="0.25">
      <c r="B307" s="19" t="s">
        <v>27</v>
      </c>
      <c r="C307" s="27">
        <v>2226</v>
      </c>
      <c r="E307" s="29" t="str">
        <f t="shared" si="23"/>
        <v>02</v>
      </c>
    </row>
    <row r="308" spans="2:5" s="19" customFormat="1" hidden="1" x14ac:dyDescent="0.25">
      <c r="B308" s="19" t="s">
        <v>28</v>
      </c>
      <c r="C308" s="27">
        <v>2661</v>
      </c>
      <c r="E308" s="29" t="str">
        <f t="shared" si="23"/>
        <v>02</v>
      </c>
    </row>
    <row r="309" spans="2:5" s="19" customFormat="1" hidden="1" x14ac:dyDescent="0.25">
      <c r="B309" s="19" t="s">
        <v>29</v>
      </c>
      <c r="C309" s="27">
        <v>3297</v>
      </c>
      <c r="E309" s="29" t="str">
        <f t="shared" si="23"/>
        <v>02</v>
      </c>
    </row>
    <row r="310" spans="2:5" s="19" customFormat="1" hidden="1" x14ac:dyDescent="0.25">
      <c r="B310" s="19" t="s">
        <v>30</v>
      </c>
      <c r="C310" s="27">
        <v>3218</v>
      </c>
      <c r="E310" s="29" t="str">
        <f t="shared" si="23"/>
        <v>02</v>
      </c>
    </row>
    <row r="311" spans="2:5" s="19" customFormat="1" hidden="1" x14ac:dyDescent="0.25">
      <c r="B311" s="19" t="s">
        <v>31</v>
      </c>
      <c r="C311" s="27">
        <v>3638</v>
      </c>
      <c r="E311" s="29" t="str">
        <f t="shared" si="23"/>
        <v>02</v>
      </c>
    </row>
    <row r="312" spans="2:5" s="19" customFormat="1" hidden="1" x14ac:dyDescent="0.25">
      <c r="B312" s="19" t="s">
        <v>32</v>
      </c>
      <c r="C312" s="27">
        <v>2579</v>
      </c>
      <c r="E312" s="29" t="str">
        <f t="shared" si="23"/>
        <v>02</v>
      </c>
    </row>
    <row r="313" spans="2:5" s="19" customFormat="1" hidden="1" x14ac:dyDescent="0.25">
      <c r="B313" s="19" t="s">
        <v>33</v>
      </c>
      <c r="C313" s="27">
        <v>2795</v>
      </c>
      <c r="E313" s="29" t="str">
        <f t="shared" si="23"/>
        <v>02</v>
      </c>
    </row>
    <row r="314" spans="2:5" s="19" customFormat="1" hidden="1" x14ac:dyDescent="0.25">
      <c r="B314" s="19" t="s">
        <v>34</v>
      </c>
      <c r="C314" s="27">
        <v>2881</v>
      </c>
      <c r="E314" s="29" t="str">
        <f t="shared" si="23"/>
        <v>02</v>
      </c>
    </row>
    <row r="315" spans="2:5" s="19" customFormat="1" hidden="1" x14ac:dyDescent="0.25">
      <c r="B315" s="19" t="s">
        <v>35</v>
      </c>
      <c r="C315" s="27">
        <v>3446</v>
      </c>
      <c r="E315" s="29" t="str">
        <f t="shared" si="23"/>
        <v>02</v>
      </c>
    </row>
    <row r="316" spans="2:5" s="19" customFormat="1" hidden="1" x14ac:dyDescent="0.25">
      <c r="B316" s="19" t="s">
        <v>36</v>
      </c>
      <c r="C316" s="27">
        <v>3507</v>
      </c>
      <c r="E316" s="29" t="str">
        <f t="shared" si="23"/>
        <v>02</v>
      </c>
    </row>
    <row r="317" spans="2:5" s="19" customFormat="1" hidden="1" x14ac:dyDescent="0.25">
      <c r="B317" s="19" t="s">
        <v>37</v>
      </c>
      <c r="C317" s="27">
        <v>2156</v>
      </c>
      <c r="E317" s="29" t="str">
        <f t="shared" si="23"/>
        <v>02</v>
      </c>
    </row>
    <row r="318" spans="2:5" s="19" customFormat="1" hidden="1" x14ac:dyDescent="0.25">
      <c r="B318" s="19" t="s">
        <v>38</v>
      </c>
      <c r="C318" s="27">
        <v>2607</v>
      </c>
      <c r="E318" s="29" t="str">
        <f t="shared" si="23"/>
        <v>03</v>
      </c>
    </row>
    <row r="319" spans="2:5" s="19" customFormat="1" hidden="1" x14ac:dyDescent="0.25">
      <c r="B319" s="19" t="s">
        <v>39</v>
      </c>
      <c r="C319" s="27">
        <v>2842</v>
      </c>
      <c r="E319" s="29" t="str">
        <f t="shared" si="23"/>
        <v>03</v>
      </c>
    </row>
    <row r="320" spans="2:5" s="19" customFormat="1" hidden="1" x14ac:dyDescent="0.25">
      <c r="B320" s="19" t="s">
        <v>40</v>
      </c>
      <c r="C320" s="27">
        <v>3674</v>
      </c>
      <c r="E320" s="29" t="str">
        <f t="shared" si="23"/>
        <v>03</v>
      </c>
    </row>
    <row r="321" spans="2:5" s="19" customFormat="1" hidden="1" x14ac:dyDescent="0.25">
      <c r="B321" s="19" t="s">
        <v>41</v>
      </c>
      <c r="C321" s="27">
        <v>3942</v>
      </c>
      <c r="E321" s="29" t="str">
        <f t="shared" si="23"/>
        <v>03</v>
      </c>
    </row>
    <row r="322" spans="2:5" s="19" customFormat="1" hidden="1" x14ac:dyDescent="0.25">
      <c r="B322" s="19" t="s">
        <v>42</v>
      </c>
      <c r="C322" s="27">
        <v>2470</v>
      </c>
      <c r="E322" s="29" t="str">
        <f t="shared" si="23"/>
        <v>03</v>
      </c>
    </row>
    <row r="323" spans="2:5" s="19" customFormat="1" hidden="1" x14ac:dyDescent="0.25">
      <c r="B323" s="19" t="s">
        <v>43</v>
      </c>
      <c r="C323" s="27">
        <v>2570</v>
      </c>
      <c r="E323" s="29" t="str">
        <f t="shared" si="23"/>
        <v>03</v>
      </c>
    </row>
    <row r="324" spans="2:5" s="19" customFormat="1" hidden="1" x14ac:dyDescent="0.25">
      <c r="B324" s="19" t="s">
        <v>44</v>
      </c>
      <c r="C324" s="27">
        <v>3139</v>
      </c>
      <c r="E324" s="29" t="str">
        <f t="shared" si="23"/>
        <v>03</v>
      </c>
    </row>
    <row r="325" spans="2:5" s="19" customFormat="1" hidden="1" x14ac:dyDescent="0.25">
      <c r="B325" s="19" t="s">
        <v>204</v>
      </c>
      <c r="C325" s="27">
        <v>2851</v>
      </c>
      <c r="E325" s="29" t="str">
        <f t="shared" si="23"/>
        <v>03</v>
      </c>
    </row>
    <row r="326" spans="2:5" s="19" customFormat="1" hidden="1" x14ac:dyDescent="0.25">
      <c r="B326" s="19" t="s">
        <v>205</v>
      </c>
      <c r="C326" s="27">
        <v>4600</v>
      </c>
      <c r="E326" s="29" t="str">
        <f t="shared" si="23"/>
        <v>03</v>
      </c>
    </row>
    <row r="327" spans="2:5" s="19" customFormat="1" hidden="1" x14ac:dyDescent="0.25">
      <c r="B327" s="19" t="s">
        <v>206</v>
      </c>
      <c r="C327" s="27">
        <v>2019</v>
      </c>
      <c r="E327" s="29" t="str">
        <f t="shared" si="23"/>
        <v>03</v>
      </c>
    </row>
    <row r="328" spans="2:5" s="19" customFormat="1" hidden="1" x14ac:dyDescent="0.25">
      <c r="B328" s="19" t="s">
        <v>207</v>
      </c>
      <c r="C328" s="27">
        <v>2817</v>
      </c>
      <c r="E328" s="29" t="str">
        <f t="shared" si="23"/>
        <v>03</v>
      </c>
    </row>
    <row r="329" spans="2:5" s="19" customFormat="1" hidden="1" x14ac:dyDescent="0.25">
      <c r="B329" s="19" t="s">
        <v>208</v>
      </c>
      <c r="C329" s="27">
        <v>3114</v>
      </c>
      <c r="E329" s="29" t="str">
        <f t="shared" si="23"/>
        <v>03</v>
      </c>
    </row>
    <row r="330" spans="2:5" s="19" customFormat="1" hidden="1" x14ac:dyDescent="0.25">
      <c r="B330" s="19" t="s">
        <v>209</v>
      </c>
      <c r="C330" s="27">
        <v>3018</v>
      </c>
      <c r="E330" s="29" t="str">
        <f t="shared" si="23"/>
        <v>03</v>
      </c>
    </row>
    <row r="331" spans="2:5" s="19" customFormat="1" hidden="1" x14ac:dyDescent="0.25">
      <c r="B331" s="19" t="s">
        <v>210</v>
      </c>
      <c r="C331" s="27">
        <v>4487</v>
      </c>
      <c r="E331" s="29" t="str">
        <f t="shared" si="23"/>
        <v>03</v>
      </c>
    </row>
    <row r="332" spans="2:5" s="19" customFormat="1" hidden="1" x14ac:dyDescent="0.25">
      <c r="B332" s="19" t="s">
        <v>211</v>
      </c>
      <c r="C332" s="27">
        <v>1763</v>
      </c>
      <c r="E332" s="29" t="str">
        <f t="shared" si="23"/>
        <v>03</v>
      </c>
    </row>
    <row r="333" spans="2:5" s="19" customFormat="1" hidden="1" x14ac:dyDescent="0.25">
      <c r="B333" s="19" t="s">
        <v>212</v>
      </c>
      <c r="C333" s="27">
        <v>2672</v>
      </c>
      <c r="E333" s="29" t="str">
        <f t="shared" si="23"/>
        <v>03</v>
      </c>
    </row>
    <row r="334" spans="2:5" s="19" customFormat="1" hidden="1" x14ac:dyDescent="0.25">
      <c r="B334" s="19" t="s">
        <v>213</v>
      </c>
      <c r="C334" s="27">
        <v>3475</v>
      </c>
      <c r="E334" s="29" t="str">
        <f t="shared" si="23"/>
        <v>03</v>
      </c>
    </row>
    <row r="335" spans="2:5" s="19" customFormat="1" hidden="1" x14ac:dyDescent="0.25">
      <c r="B335" s="19" t="s">
        <v>214</v>
      </c>
      <c r="C335" s="27">
        <v>3429</v>
      </c>
      <c r="E335" s="29" t="str">
        <f t="shared" si="23"/>
        <v>03</v>
      </c>
    </row>
    <row r="336" spans="2:5" s="19" customFormat="1" hidden="1" x14ac:dyDescent="0.25">
      <c r="B336" s="19" t="s">
        <v>215</v>
      </c>
      <c r="C336" s="27">
        <v>4217</v>
      </c>
      <c r="E336" s="29" t="str">
        <f>RIGHT(B336,2)</f>
        <v>03</v>
      </c>
    </row>
    <row r="337" spans="2:5" s="19" customFormat="1" hidden="1" x14ac:dyDescent="0.25">
      <c r="B337" s="19" t="s">
        <v>216</v>
      </c>
      <c r="C337" s="19">
        <v>0</v>
      </c>
      <c r="E337" s="29" t="str">
        <f>RIGHT(B337,2)</f>
        <v>03</v>
      </c>
    </row>
  </sheetData>
  <mergeCells count="7">
    <mergeCell ref="C43:C49"/>
    <mergeCell ref="B17:B49"/>
    <mergeCell ref="C20:C41"/>
    <mergeCell ref="C2:L2"/>
    <mergeCell ref="C5:D5"/>
    <mergeCell ref="B10:C15"/>
    <mergeCell ref="C17:C18"/>
  </mergeCells>
  <phoneticPr fontId="2" type="noConversion"/>
  <conditionalFormatting sqref="E9:Q9">
    <cfRule type="cellIs" dxfId="47" priority="5" stopIfTrue="1" operator="lessThan">
      <formula>0</formula>
    </cfRule>
  </conditionalFormatting>
  <conditionalFormatting sqref="E53:Q55">
    <cfRule type="cellIs" dxfId="46" priority="6" stopIfTrue="1" operator="lessThan">
      <formula>0</formula>
    </cfRule>
  </conditionalFormatting>
  <conditionalFormatting sqref="E5:R5">
    <cfRule type="expression" dxfId="45" priority="2">
      <formula>$E$5=1</formula>
    </cfRule>
  </conditionalFormatting>
  <conditionalFormatting sqref="R7">
    <cfRule type="cellIs" dxfId="44" priority="7" stopIfTrue="1" operator="notEqual">
      <formula>1</formula>
    </cfRule>
  </conditionalFormatting>
  <pageMargins left="0.39370078740157483" right="0.39370078740157483" top="0.74803149606299213" bottom="0.55118110236220474" header="0.51181102362204722" footer="0.27559055118110237"/>
  <pageSetup paperSize="9" scale="44"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S76"/>
  <sheetViews>
    <sheetView showGridLines="0" view="pageBreakPreview" zoomScale="48" zoomScaleNormal="85" zoomScaleSheetLayoutView="85" zoomScalePageLayoutView="70" workbookViewId="0">
      <selection activeCell="Q10" sqref="Q10:Q12"/>
    </sheetView>
  </sheetViews>
  <sheetFormatPr defaultColWidth="8.6328125" defaultRowHeight="14" x14ac:dyDescent="0.3"/>
  <cols>
    <col min="1" max="1" width="3.6328125" style="2" customWidth="1"/>
    <col min="2" max="2" width="3.54296875" style="2" customWidth="1"/>
    <col min="3" max="3" width="43.54296875" style="3" customWidth="1"/>
    <col min="4" max="4" width="1.54296875" style="3" customWidth="1"/>
    <col min="5" max="5" width="25.54296875" style="5" customWidth="1"/>
    <col min="6" max="6" width="10.54296875" style="5" customWidth="1"/>
    <col min="7" max="7" width="11" style="4" customWidth="1"/>
    <col min="8" max="8" width="25.54296875" style="5" customWidth="1"/>
    <col min="9" max="9" width="10.54296875" style="5" customWidth="1"/>
    <col min="10" max="10" width="3.54296875" style="4" customWidth="1"/>
    <col min="11" max="11" width="25.54296875" style="5" customWidth="1"/>
    <col min="12" max="12" width="10.54296875" style="5" customWidth="1"/>
    <col min="13" max="13" width="3.54296875" style="4" customWidth="1"/>
    <col min="14" max="14" width="25.54296875" style="5" customWidth="1"/>
    <col min="15" max="15" width="10.54296875" style="5" customWidth="1"/>
    <col min="16" max="16" width="3.54296875" style="4" customWidth="1"/>
    <col min="17" max="17" width="25.54296875" style="5" customWidth="1"/>
    <col min="18" max="18" width="10.54296875" style="5" customWidth="1"/>
    <col min="19" max="19" width="3" style="2" customWidth="1"/>
    <col min="20" max="16384" width="8.6328125" style="2"/>
  </cols>
  <sheetData>
    <row r="1" spans="1:19" s="8" customFormat="1" ht="17.149999999999999" customHeight="1" thickBot="1" x14ac:dyDescent="0.4">
      <c r="A1" s="35"/>
      <c r="B1" s="35"/>
      <c r="C1" s="35"/>
      <c r="D1" s="35"/>
      <c r="E1" s="35"/>
      <c r="F1" s="35"/>
      <c r="G1" s="35"/>
      <c r="H1" s="35"/>
      <c r="I1" s="35"/>
      <c r="J1" s="35"/>
      <c r="K1" s="35"/>
      <c r="L1" s="35"/>
      <c r="M1" s="35"/>
      <c r="N1" s="35"/>
      <c r="O1" s="35"/>
      <c r="P1" s="35"/>
      <c r="Q1" s="35"/>
      <c r="R1" s="35"/>
      <c r="S1" s="35"/>
    </row>
    <row r="2" spans="1:19" s="8" customFormat="1" ht="98.15" customHeight="1" thickTop="1" thickBot="1" x14ac:dyDescent="0.4">
      <c r="A2" s="35"/>
      <c r="B2" s="158"/>
      <c r="C2" s="300" t="s">
        <v>372</v>
      </c>
      <c r="D2" s="301"/>
      <c r="E2" s="301"/>
      <c r="F2" s="298" t="s">
        <v>378</v>
      </c>
      <c r="G2" s="298"/>
      <c r="H2" s="298"/>
      <c r="I2" s="298"/>
      <c r="J2" s="298"/>
      <c r="K2" s="298"/>
      <c r="L2" s="298"/>
      <c r="M2" s="298"/>
      <c r="N2" s="298"/>
      <c r="O2" s="298"/>
      <c r="P2" s="298"/>
      <c r="Q2" s="217"/>
      <c r="R2" s="159"/>
      <c r="S2" s="160"/>
    </row>
    <row r="3" spans="1:19" s="136" customFormat="1" ht="15" customHeight="1" thickTop="1" x14ac:dyDescent="0.35">
      <c r="B3" s="146"/>
      <c r="C3" s="137"/>
      <c r="D3" s="138"/>
      <c r="E3" s="305" t="s">
        <v>381</v>
      </c>
      <c r="F3" s="305"/>
      <c r="G3" s="305"/>
      <c r="H3" s="305"/>
      <c r="I3" s="305"/>
      <c r="J3" s="305"/>
      <c r="K3" s="305"/>
      <c r="L3" s="305"/>
      <c r="M3" s="305"/>
      <c r="N3" s="305"/>
      <c r="O3" s="305"/>
      <c r="P3" s="305"/>
      <c r="Q3" s="305"/>
      <c r="R3" s="139"/>
      <c r="S3" s="147"/>
    </row>
    <row r="4" spans="1:19" s="35" customFormat="1" ht="15" customHeight="1" thickBot="1" x14ac:dyDescent="0.4">
      <c r="B4" s="148"/>
      <c r="C4" s="44" t="s">
        <v>247</v>
      </c>
      <c r="D4" s="40"/>
      <c r="E4" s="306"/>
      <c r="F4" s="306"/>
      <c r="G4" s="306"/>
      <c r="H4" s="306"/>
      <c r="I4" s="306"/>
      <c r="J4" s="306"/>
      <c r="K4" s="306"/>
      <c r="L4" s="306"/>
      <c r="M4" s="306"/>
      <c r="N4" s="306"/>
      <c r="O4" s="306"/>
      <c r="P4" s="306"/>
      <c r="Q4" s="306"/>
      <c r="R4" s="37"/>
      <c r="S4" s="149"/>
    </row>
    <row r="5" spans="1:19" s="35" customFormat="1" ht="15" customHeight="1" thickBot="1" x14ac:dyDescent="0.4">
      <c r="B5" s="148"/>
      <c r="C5" s="219">
        <f>'P&amp;L'!C5</f>
        <v>0</v>
      </c>
      <c r="D5" s="40"/>
      <c r="E5" s="306"/>
      <c r="F5" s="306"/>
      <c r="G5" s="306"/>
      <c r="H5" s="306"/>
      <c r="I5" s="306"/>
      <c r="J5" s="306"/>
      <c r="K5" s="306"/>
      <c r="L5" s="306"/>
      <c r="M5" s="306"/>
      <c r="N5" s="306"/>
      <c r="O5" s="306"/>
      <c r="P5" s="306"/>
      <c r="Q5" s="306"/>
      <c r="R5" s="37"/>
      <c r="S5" s="149"/>
    </row>
    <row r="6" spans="1:19" s="35" customFormat="1" ht="15" customHeight="1" thickBot="1" x14ac:dyDescent="0.4">
      <c r="B6" s="148"/>
      <c r="C6" s="44" t="s">
        <v>45</v>
      </c>
      <c r="D6" s="40"/>
      <c r="E6" s="306"/>
      <c r="F6" s="306"/>
      <c r="G6" s="306"/>
      <c r="H6" s="306"/>
      <c r="I6" s="306"/>
      <c r="J6" s="306"/>
      <c r="K6" s="306"/>
      <c r="L6" s="306"/>
      <c r="M6" s="306"/>
      <c r="N6" s="306"/>
      <c r="O6" s="306"/>
      <c r="P6" s="306"/>
      <c r="Q6" s="306"/>
      <c r="R6" s="37"/>
      <c r="S6" s="149"/>
    </row>
    <row r="7" spans="1:19" s="35" customFormat="1" ht="15" customHeight="1" thickBot="1" x14ac:dyDescent="0.4">
      <c r="B7" s="148"/>
      <c r="C7" s="220">
        <f>'P&amp;L'!C7</f>
        <v>0</v>
      </c>
      <c r="D7" s="40"/>
      <c r="E7" s="306"/>
      <c r="F7" s="306"/>
      <c r="G7" s="306"/>
      <c r="H7" s="306"/>
      <c r="I7" s="306"/>
      <c r="J7" s="306"/>
      <c r="K7" s="306"/>
      <c r="L7" s="306"/>
      <c r="M7" s="306"/>
      <c r="N7" s="306"/>
      <c r="O7" s="306"/>
      <c r="P7" s="306"/>
      <c r="Q7" s="306"/>
      <c r="R7" s="37"/>
      <c r="S7" s="149"/>
    </row>
    <row r="8" spans="1:19" s="35" customFormat="1" ht="15" customHeight="1" x14ac:dyDescent="0.35">
      <c r="B8" s="148"/>
      <c r="C8" s="42"/>
      <c r="D8" s="40"/>
      <c r="E8" s="306"/>
      <c r="F8" s="306"/>
      <c r="G8" s="306"/>
      <c r="H8" s="306"/>
      <c r="I8" s="306"/>
      <c r="J8" s="306"/>
      <c r="K8" s="306"/>
      <c r="L8" s="306"/>
      <c r="M8" s="306"/>
      <c r="N8" s="306"/>
      <c r="O8" s="306"/>
      <c r="P8" s="306"/>
      <c r="Q8" s="306"/>
      <c r="R8" s="37"/>
      <c r="S8" s="149"/>
    </row>
    <row r="9" spans="1:19" ht="41.15" customHeight="1" thickBot="1" x14ac:dyDescent="0.35">
      <c r="A9" s="6"/>
      <c r="B9" s="152"/>
      <c r="C9" s="98" t="s">
        <v>380</v>
      </c>
      <c r="D9" s="18"/>
      <c r="E9" s="299" t="s">
        <v>379</v>
      </c>
      <c r="F9" s="299"/>
      <c r="G9" s="299"/>
      <c r="H9" s="299"/>
      <c r="I9" s="299"/>
      <c r="J9" s="299"/>
      <c r="K9" s="299"/>
      <c r="L9" s="299"/>
      <c r="M9" s="299"/>
      <c r="N9" s="299"/>
      <c r="O9" s="299"/>
      <c r="P9" s="299"/>
      <c r="Q9" s="299"/>
      <c r="R9" s="299"/>
      <c r="S9" s="151"/>
    </row>
    <row r="10" spans="1:19" ht="15" customHeight="1" thickBot="1" x14ac:dyDescent="0.35">
      <c r="A10" s="6"/>
      <c r="B10" s="152"/>
      <c r="C10" s="144" t="s">
        <v>386</v>
      </c>
      <c r="D10" s="18"/>
      <c r="E10" s="171"/>
      <c r="F10" s="17"/>
      <c r="G10" s="1"/>
      <c r="H10" s="283"/>
      <c r="I10" s="177"/>
      <c r="J10" s="178"/>
      <c r="K10" s="283"/>
      <c r="L10" s="177"/>
      <c r="M10" s="178"/>
      <c r="N10" s="283"/>
      <c r="O10" s="177"/>
      <c r="P10" s="178"/>
      <c r="Q10" s="283"/>
      <c r="R10" s="17"/>
      <c r="S10" s="151"/>
    </row>
    <row r="11" spans="1:19" ht="15" customHeight="1" thickBot="1" x14ac:dyDescent="0.35">
      <c r="A11" s="6"/>
      <c r="B11" s="152"/>
      <c r="C11" s="144" t="s">
        <v>392</v>
      </c>
      <c r="D11" s="18"/>
      <c r="E11" s="172"/>
      <c r="F11" s="17"/>
      <c r="G11" s="1"/>
      <c r="H11" s="283"/>
      <c r="I11" s="177"/>
      <c r="J11" s="178"/>
      <c r="K11" s="283"/>
      <c r="L11" s="177"/>
      <c r="M11" s="178"/>
      <c r="N11" s="283"/>
      <c r="O11" s="177"/>
      <c r="P11" s="178"/>
      <c r="Q11" s="283"/>
      <c r="R11" s="17"/>
      <c r="S11" s="151"/>
    </row>
    <row r="12" spans="1:19" s="35" customFormat="1" ht="15" customHeight="1" thickBot="1" x14ac:dyDescent="0.4">
      <c r="B12" s="148"/>
      <c r="C12" s="167" t="s">
        <v>393</v>
      </c>
      <c r="D12" s="40"/>
      <c r="E12" s="218"/>
      <c r="F12" s="218"/>
      <c r="G12" s="218"/>
      <c r="H12" s="283"/>
      <c r="I12" s="179"/>
      <c r="J12" s="179"/>
      <c r="K12" s="283"/>
      <c r="L12" s="179"/>
      <c r="M12" s="179"/>
      <c r="N12" s="283"/>
      <c r="O12" s="179"/>
      <c r="P12" s="179"/>
      <c r="Q12" s="283"/>
      <c r="R12" s="37"/>
      <c r="S12" s="149"/>
    </row>
    <row r="13" spans="1:19" s="35" customFormat="1" ht="19.5" thickBot="1" x14ac:dyDescent="0.4">
      <c r="B13" s="148"/>
      <c r="C13" s="42"/>
      <c r="D13" s="40"/>
      <c r="E13" s="218"/>
      <c r="F13" s="218"/>
      <c r="G13" s="218"/>
      <c r="H13" s="218"/>
      <c r="I13" s="218"/>
      <c r="J13" s="218"/>
      <c r="K13" s="218"/>
      <c r="L13" s="218"/>
      <c r="M13" s="218"/>
      <c r="N13" s="218"/>
      <c r="O13" s="218"/>
      <c r="P13" s="218"/>
      <c r="Q13" s="218"/>
      <c r="R13" s="37"/>
      <c r="S13" s="149"/>
    </row>
    <row r="14" spans="1:19" ht="52.25" customHeight="1" thickBot="1" x14ac:dyDescent="0.6">
      <c r="A14" s="6"/>
      <c r="B14" s="150"/>
      <c r="C14" s="221"/>
      <c r="D14" s="45"/>
      <c r="E14" s="302" t="s">
        <v>373</v>
      </c>
      <c r="F14" s="302"/>
      <c r="G14" s="55"/>
      <c r="H14" s="303" t="s">
        <v>374</v>
      </c>
      <c r="I14" s="304"/>
      <c r="J14" s="55"/>
      <c r="K14" s="303" t="s">
        <v>375</v>
      </c>
      <c r="L14" s="304"/>
      <c r="M14" s="55"/>
      <c r="N14" s="303" t="s">
        <v>376</v>
      </c>
      <c r="O14" s="304"/>
      <c r="P14" s="55"/>
      <c r="Q14" s="303" t="s">
        <v>377</v>
      </c>
      <c r="R14" s="304"/>
      <c r="S14" s="151"/>
    </row>
    <row r="15" spans="1:19" ht="19.25" customHeight="1" thickBot="1" x14ac:dyDescent="0.35">
      <c r="A15" s="35"/>
      <c r="B15" s="148"/>
      <c r="C15" s="55"/>
      <c r="D15" s="55"/>
      <c r="E15" s="56" t="s">
        <v>46</v>
      </c>
      <c r="F15" s="57" t="s">
        <v>280</v>
      </c>
      <c r="G15" s="55"/>
      <c r="H15" s="56" t="s">
        <v>46</v>
      </c>
      <c r="I15" s="57" t="s">
        <v>280</v>
      </c>
      <c r="J15" s="55"/>
      <c r="K15" s="56" t="s">
        <v>46</v>
      </c>
      <c r="L15" s="57" t="s">
        <v>280</v>
      </c>
      <c r="M15" s="55"/>
      <c r="N15" s="56" t="s">
        <v>46</v>
      </c>
      <c r="O15" s="57" t="s">
        <v>280</v>
      </c>
      <c r="P15" s="55"/>
      <c r="Q15" s="56" t="s">
        <v>46</v>
      </c>
      <c r="R15" s="57" t="s">
        <v>280</v>
      </c>
      <c r="S15" s="151"/>
    </row>
    <row r="16" spans="1:19" ht="19.25" customHeight="1" thickTop="1" thickBot="1" x14ac:dyDescent="0.35">
      <c r="A16" s="6"/>
      <c r="B16" s="150"/>
      <c r="C16" s="58" t="s">
        <v>268</v>
      </c>
      <c r="D16" s="45"/>
      <c r="E16" s="222" t="s">
        <v>237</v>
      </c>
      <c r="F16" s="116" t="e">
        <f>VLOOKUP(E16,#REF!,2,FALSE)</f>
        <v>#REF!</v>
      </c>
      <c r="G16" s="55"/>
      <c r="H16" s="222" t="s">
        <v>237</v>
      </c>
      <c r="I16" s="116" t="e">
        <f>VLOOKUP(H16,#REF!,2,FALSE)</f>
        <v>#REF!</v>
      </c>
      <c r="J16" s="55"/>
      <c r="K16" s="222" t="s">
        <v>237</v>
      </c>
      <c r="L16" s="116" t="e">
        <f>VLOOKUP(K16,#REF!,2,FALSE)</f>
        <v>#REF!</v>
      </c>
      <c r="M16" s="55"/>
      <c r="N16" s="222" t="s">
        <v>237</v>
      </c>
      <c r="O16" s="116" t="e">
        <f>VLOOKUP(N16,#REF!,2,FALSE)</f>
        <v>#REF!</v>
      </c>
      <c r="P16" s="55"/>
      <c r="Q16" s="222" t="s">
        <v>237</v>
      </c>
      <c r="R16" s="116" t="e">
        <f>VLOOKUP(Q16,#REF!,2,FALSE)</f>
        <v>#REF!</v>
      </c>
      <c r="S16" s="151"/>
    </row>
    <row r="17" spans="1:19" ht="15" customHeight="1" thickBot="1" x14ac:dyDescent="0.35">
      <c r="A17" s="6"/>
      <c r="B17" s="150"/>
      <c r="C17" s="45" t="str">
        <f>'P&amp;L'!C22</f>
        <v>Total Drinks Sales (Post wastage)</v>
      </c>
      <c r="D17" s="45"/>
      <c r="E17" s="64">
        <f>'P&amp;L'!K22</f>
        <v>0</v>
      </c>
      <c r="F17" s="65">
        <f>IF(E17=0,0,E17/$E$21)</f>
        <v>0</v>
      </c>
      <c r="G17" s="140"/>
      <c r="H17" s="64">
        <f>E17+(E17*H11)</f>
        <v>0</v>
      </c>
      <c r="I17" s="65">
        <f>IF(H17=0,0,H17/$H$21)</f>
        <v>0</v>
      </c>
      <c r="J17" s="140"/>
      <c r="K17" s="64">
        <f>H17+(H17*K11)</f>
        <v>0</v>
      </c>
      <c r="L17" s="65">
        <f>IF(K17=0,0,K17/$K$21)</f>
        <v>0</v>
      </c>
      <c r="M17" s="140"/>
      <c r="N17" s="142">
        <f>K17+(K17*N11)</f>
        <v>0</v>
      </c>
      <c r="O17" s="65">
        <f>IF(N17=0,0,N17/$N$21)</f>
        <v>0</v>
      </c>
      <c r="P17" s="140"/>
      <c r="Q17" s="142">
        <f>N17+(N17*Q11)</f>
        <v>0</v>
      </c>
      <c r="R17" s="65">
        <f>IF(Q17=0,0,Q17/$N$21)</f>
        <v>0</v>
      </c>
      <c r="S17" s="151"/>
    </row>
    <row r="18" spans="1:19" ht="15" customHeight="1" thickBot="1" x14ac:dyDescent="0.35">
      <c r="A18" s="6"/>
      <c r="B18" s="150"/>
      <c r="C18" s="45" t="str">
        <f>'P&amp;L'!C23</f>
        <v>Food</v>
      </c>
      <c r="D18" s="45"/>
      <c r="E18" s="64">
        <f>'P&amp;L'!K23</f>
        <v>0</v>
      </c>
      <c r="F18" s="65">
        <f>IF(E18=0,0,E18/$E$21)</f>
        <v>0</v>
      </c>
      <c r="G18" s="140"/>
      <c r="H18" s="64">
        <f>E18+(E18*H11)</f>
        <v>0</v>
      </c>
      <c r="I18" s="65">
        <f>IF(H18=0,0,H18/$H$21)</f>
        <v>0</v>
      </c>
      <c r="J18" s="140"/>
      <c r="K18" s="64">
        <f>H18+(H18*K11)</f>
        <v>0</v>
      </c>
      <c r="L18" s="65">
        <f>IF(K18=0,0,K18/$K$21)</f>
        <v>0</v>
      </c>
      <c r="M18" s="140"/>
      <c r="N18" s="142">
        <f>K18+(K18*N11)</f>
        <v>0</v>
      </c>
      <c r="O18" s="65">
        <f>IF(N18=0,0,N18/$N$21)</f>
        <v>0</v>
      </c>
      <c r="P18" s="140"/>
      <c r="Q18" s="142">
        <f>N18+(N18*Q11)</f>
        <v>0</v>
      </c>
      <c r="R18" s="65">
        <f>IF(Q18=0,0,Q18/$N$21)</f>
        <v>0</v>
      </c>
      <c r="S18" s="151"/>
    </row>
    <row r="19" spans="1:19" ht="15" customHeight="1" thickBot="1" x14ac:dyDescent="0.35">
      <c r="A19" s="6"/>
      <c r="B19" s="150"/>
      <c r="C19" s="45" t="str">
        <f>'P&amp;L'!C24</f>
        <v>Accommodation</v>
      </c>
      <c r="D19" s="45"/>
      <c r="E19" s="64">
        <f>'P&amp;L'!K24</f>
        <v>0</v>
      </c>
      <c r="F19" s="65">
        <f>IF(E19=0,0,E19/$E$21)</f>
        <v>0</v>
      </c>
      <c r="G19" s="140"/>
      <c r="H19" s="64">
        <f>E19+(E19*H11)</f>
        <v>0</v>
      </c>
      <c r="I19" s="65">
        <f>IF(H19=0,0,H19/$H$21)</f>
        <v>0</v>
      </c>
      <c r="J19" s="140"/>
      <c r="K19" s="64">
        <f>H19+(H19*K11)</f>
        <v>0</v>
      </c>
      <c r="L19" s="65">
        <f>IF(K19=0,0,K19/$K$21)</f>
        <v>0</v>
      </c>
      <c r="M19" s="140"/>
      <c r="N19" s="142">
        <f>K19+(K19*N11)</f>
        <v>0</v>
      </c>
      <c r="O19" s="65">
        <f>IF(N19=0,0,N19/$N$21)</f>
        <v>0</v>
      </c>
      <c r="P19" s="140"/>
      <c r="Q19" s="142">
        <f>N19+(N19*Q11)</f>
        <v>0</v>
      </c>
      <c r="R19" s="65">
        <f>IF(Q19=0,0,Q19/$N$21)</f>
        <v>0</v>
      </c>
      <c r="S19" s="151"/>
    </row>
    <row r="20" spans="1:19" ht="15" customHeight="1" thickBot="1" x14ac:dyDescent="0.35">
      <c r="A20" s="6"/>
      <c r="B20" s="150"/>
      <c r="C20" s="45" t="str">
        <f>'P&amp;L'!C25</f>
        <v>Other Sales</v>
      </c>
      <c r="D20" s="45"/>
      <c r="E20" s="68">
        <f>'P&amp;L'!K25</f>
        <v>0</v>
      </c>
      <c r="F20" s="65">
        <f>IF(E20=0,0,E20/$E$21)</f>
        <v>0</v>
      </c>
      <c r="G20" s="140"/>
      <c r="H20" s="64">
        <f>E20+(E20*H11)</f>
        <v>0</v>
      </c>
      <c r="I20" s="65">
        <f>IF(H20=0,0,H20/$H$21)</f>
        <v>0</v>
      </c>
      <c r="J20" s="140"/>
      <c r="K20" s="64">
        <f>H20+(H20*K11)</f>
        <v>0</v>
      </c>
      <c r="L20" s="65">
        <f>IF(K20=0,0,K20/$K$21)</f>
        <v>0</v>
      </c>
      <c r="M20" s="140"/>
      <c r="N20" s="142">
        <f>K20+(K20*N11)</f>
        <v>0</v>
      </c>
      <c r="O20" s="65">
        <f>IF(N20=0,0,N20/$N$21)</f>
        <v>0</v>
      </c>
      <c r="P20" s="140"/>
      <c r="Q20" s="142">
        <f>N20+(N20*Q11)</f>
        <v>0</v>
      </c>
      <c r="R20" s="65">
        <f>IF(Q20=0,0,Q20/$N$21)</f>
        <v>0</v>
      </c>
      <c r="S20" s="151"/>
    </row>
    <row r="21" spans="1:19" ht="15" customHeight="1" thickTop="1" thickBot="1" x14ac:dyDescent="0.35">
      <c r="A21" s="6"/>
      <c r="B21" s="150"/>
      <c r="C21" s="46" t="s">
        <v>8</v>
      </c>
      <c r="D21" s="46"/>
      <c r="E21" s="69">
        <f>'P&amp;L'!K26</f>
        <v>0</v>
      </c>
      <c r="F21" s="60"/>
      <c r="G21" s="141"/>
      <c r="H21" s="176">
        <f>SUM(H17:H20)</f>
        <v>0</v>
      </c>
      <c r="I21" s="60"/>
      <c r="J21" s="141"/>
      <c r="K21" s="176">
        <f>SUM(K17:K20)</f>
        <v>0</v>
      </c>
      <c r="L21" s="60"/>
      <c r="M21" s="141"/>
      <c r="N21" s="69">
        <f>SUM(N17:N20)</f>
        <v>0</v>
      </c>
      <c r="O21" s="60"/>
      <c r="P21" s="141"/>
      <c r="Q21" s="69">
        <f>SUM(Q17:Q20)</f>
        <v>0</v>
      </c>
      <c r="R21" s="60"/>
      <c r="S21" s="151"/>
    </row>
    <row r="22" spans="1:19" ht="15" customHeight="1" thickTop="1" x14ac:dyDescent="0.3">
      <c r="A22" s="6"/>
      <c r="B22" s="150"/>
      <c r="C22" s="45"/>
      <c r="D22" s="45"/>
      <c r="E22" s="72"/>
      <c r="F22" s="60"/>
      <c r="G22" s="141"/>
      <c r="H22" s="169"/>
      <c r="I22" s="60"/>
      <c r="J22" s="141"/>
      <c r="K22" s="169"/>
      <c r="L22" s="60"/>
      <c r="M22" s="141"/>
      <c r="N22" s="169"/>
      <c r="O22" s="60"/>
      <c r="P22" s="141"/>
      <c r="Q22" s="169"/>
      <c r="R22" s="60"/>
      <c r="S22" s="151"/>
    </row>
    <row r="23" spans="1:19" ht="15" customHeight="1" thickBot="1" x14ac:dyDescent="0.35">
      <c r="A23" s="6"/>
      <c r="B23" s="150"/>
      <c r="C23" s="46" t="s">
        <v>7</v>
      </c>
      <c r="D23" s="73"/>
      <c r="E23" s="72"/>
      <c r="F23" s="60" t="s">
        <v>245</v>
      </c>
      <c r="G23" s="141"/>
      <c r="H23" s="72"/>
      <c r="I23" s="60" t="s">
        <v>245</v>
      </c>
      <c r="J23" s="141"/>
      <c r="K23" s="72"/>
      <c r="L23" s="60" t="s">
        <v>245</v>
      </c>
      <c r="M23" s="141"/>
      <c r="N23" s="72"/>
      <c r="O23" s="60" t="s">
        <v>245</v>
      </c>
      <c r="P23" s="141"/>
      <c r="Q23" s="72"/>
      <c r="R23" s="60" t="s">
        <v>245</v>
      </c>
      <c r="S23" s="151"/>
    </row>
    <row r="24" spans="1:19" ht="15" customHeight="1" thickBot="1" x14ac:dyDescent="0.35">
      <c r="A24" s="6"/>
      <c r="B24" s="150"/>
      <c r="C24" s="45" t="str">
        <f>'P&amp;L'!C29</f>
        <v>Total Drinks (Post wastage)</v>
      </c>
      <c r="D24" s="45"/>
      <c r="E24" s="64">
        <f>'P&amp;L'!K29</f>
        <v>0</v>
      </c>
      <c r="F24" s="65">
        <f>'P&amp;L'!F29</f>
        <v>0</v>
      </c>
      <c r="G24" s="140"/>
      <c r="H24" s="64">
        <f>I24*H17</f>
        <v>0</v>
      </c>
      <c r="I24" s="181">
        <f>$F24</f>
        <v>0</v>
      </c>
      <c r="J24" s="140"/>
      <c r="K24" s="64">
        <f>L24*K17</f>
        <v>0</v>
      </c>
      <c r="L24" s="181">
        <f>$F24</f>
        <v>0</v>
      </c>
      <c r="M24" s="140"/>
      <c r="N24" s="64">
        <f>O24*N17</f>
        <v>0</v>
      </c>
      <c r="O24" s="181">
        <f>$F24</f>
        <v>0</v>
      </c>
      <c r="P24" s="140"/>
      <c r="Q24" s="64">
        <f>R24*Q17</f>
        <v>0</v>
      </c>
      <c r="R24" s="181">
        <f>$F24</f>
        <v>0</v>
      </c>
      <c r="S24" s="151"/>
    </row>
    <row r="25" spans="1:19" ht="15" customHeight="1" thickBot="1" x14ac:dyDescent="0.35">
      <c r="A25" s="6"/>
      <c r="B25" s="150"/>
      <c r="C25" s="45" t="str">
        <f>'P&amp;L'!C30</f>
        <v>Food</v>
      </c>
      <c r="D25" s="45"/>
      <c r="E25" s="64">
        <f>'P&amp;L'!K30</f>
        <v>0</v>
      </c>
      <c r="F25" s="65">
        <f>'P&amp;L'!F30</f>
        <v>0</v>
      </c>
      <c r="G25" s="140"/>
      <c r="H25" s="64">
        <f t="shared" ref="H25:H27" si="0">I25*H18</f>
        <v>0</v>
      </c>
      <c r="I25" s="181">
        <f t="shared" ref="I25:I27" si="1">$F25</f>
        <v>0</v>
      </c>
      <c r="J25" s="140"/>
      <c r="K25" s="64">
        <f t="shared" ref="K25:K27" si="2">L25*K18</f>
        <v>0</v>
      </c>
      <c r="L25" s="181">
        <f t="shared" ref="L25:L27" si="3">$F25</f>
        <v>0</v>
      </c>
      <c r="M25" s="140"/>
      <c r="N25" s="64">
        <f t="shared" ref="N25:N27" si="4">O25*N18</f>
        <v>0</v>
      </c>
      <c r="O25" s="181">
        <f t="shared" ref="O25:O27" si="5">$F25</f>
        <v>0</v>
      </c>
      <c r="P25" s="140"/>
      <c r="Q25" s="64">
        <f t="shared" ref="Q25:Q27" si="6">R25*Q18</f>
        <v>0</v>
      </c>
      <c r="R25" s="181">
        <f t="shared" ref="R25:R27" si="7">$F25</f>
        <v>0</v>
      </c>
      <c r="S25" s="151"/>
    </row>
    <row r="26" spans="1:19" ht="15" customHeight="1" thickBot="1" x14ac:dyDescent="0.35">
      <c r="A26" s="6"/>
      <c r="B26" s="150"/>
      <c r="C26" s="45" t="str">
        <f>'P&amp;L'!C31</f>
        <v>Accommodation</v>
      </c>
      <c r="D26" s="45"/>
      <c r="E26" s="64">
        <f>'P&amp;L'!K31</f>
        <v>0</v>
      </c>
      <c r="F26" s="65">
        <f>'P&amp;L'!F31</f>
        <v>0</v>
      </c>
      <c r="G26" s="140"/>
      <c r="H26" s="64">
        <f t="shared" si="0"/>
        <v>0</v>
      </c>
      <c r="I26" s="181">
        <f t="shared" si="1"/>
        <v>0</v>
      </c>
      <c r="J26" s="140"/>
      <c r="K26" s="64">
        <f t="shared" si="2"/>
        <v>0</v>
      </c>
      <c r="L26" s="181">
        <f t="shared" si="3"/>
        <v>0</v>
      </c>
      <c r="M26" s="140"/>
      <c r="N26" s="64">
        <f t="shared" si="4"/>
        <v>0</v>
      </c>
      <c r="O26" s="181">
        <f t="shared" si="5"/>
        <v>0</v>
      </c>
      <c r="P26" s="140"/>
      <c r="Q26" s="64">
        <f t="shared" si="6"/>
        <v>0</v>
      </c>
      <c r="R26" s="181">
        <f t="shared" si="7"/>
        <v>0</v>
      </c>
      <c r="S26" s="151"/>
    </row>
    <row r="27" spans="1:19" ht="15" customHeight="1" thickBot="1" x14ac:dyDescent="0.35">
      <c r="A27" s="6"/>
      <c r="B27" s="150"/>
      <c r="C27" s="45" t="str">
        <f>'P&amp;L'!C32</f>
        <v>Other Sales</v>
      </c>
      <c r="D27" s="45"/>
      <c r="E27" s="64">
        <f>'P&amp;L'!K32</f>
        <v>0</v>
      </c>
      <c r="F27" s="65">
        <f>'P&amp;L'!F32</f>
        <v>0</v>
      </c>
      <c r="G27" s="140"/>
      <c r="H27" s="64">
        <f t="shared" si="0"/>
        <v>0</v>
      </c>
      <c r="I27" s="181">
        <f t="shared" si="1"/>
        <v>0</v>
      </c>
      <c r="J27" s="140"/>
      <c r="K27" s="64">
        <f t="shared" si="2"/>
        <v>0</v>
      </c>
      <c r="L27" s="181">
        <f t="shared" si="3"/>
        <v>0</v>
      </c>
      <c r="M27" s="140"/>
      <c r="N27" s="64">
        <f t="shared" si="4"/>
        <v>0</v>
      </c>
      <c r="O27" s="181">
        <f t="shared" si="5"/>
        <v>0</v>
      </c>
      <c r="P27" s="140"/>
      <c r="Q27" s="64">
        <f t="shared" si="6"/>
        <v>0</v>
      </c>
      <c r="R27" s="181">
        <f t="shared" si="7"/>
        <v>0</v>
      </c>
      <c r="S27" s="151"/>
    </row>
    <row r="28" spans="1:19" ht="15" customHeight="1" thickBot="1" x14ac:dyDescent="0.35">
      <c r="A28" s="6"/>
      <c r="B28" s="150"/>
      <c r="C28" s="45" t="str">
        <f>'P&amp;L'!C33</f>
        <v>Net Machine Income</v>
      </c>
      <c r="D28" s="45"/>
      <c r="E28" s="64">
        <f>'P&amp;L'!K33</f>
        <v>0</v>
      </c>
      <c r="F28" s="65">
        <f>'P&amp;L'!F33</f>
        <v>1</v>
      </c>
      <c r="G28" s="140"/>
      <c r="H28" s="180">
        <f>$E28</f>
        <v>0</v>
      </c>
      <c r="I28" s="65">
        <f>$F28</f>
        <v>1</v>
      </c>
      <c r="J28" s="140"/>
      <c r="K28" s="180">
        <f>$E28</f>
        <v>0</v>
      </c>
      <c r="L28" s="65">
        <f>$F28</f>
        <v>1</v>
      </c>
      <c r="M28" s="140"/>
      <c r="N28" s="180">
        <f>$E28</f>
        <v>0</v>
      </c>
      <c r="O28" s="65">
        <f>$F28</f>
        <v>1</v>
      </c>
      <c r="P28" s="140"/>
      <c r="Q28" s="180">
        <f>$E28</f>
        <v>0</v>
      </c>
      <c r="R28" s="65">
        <f>$F28</f>
        <v>1</v>
      </c>
      <c r="S28" s="151"/>
    </row>
    <row r="29" spans="1:19" ht="15" customHeight="1" thickTop="1" thickBot="1" x14ac:dyDescent="0.35">
      <c r="A29" s="6"/>
      <c r="B29" s="150"/>
      <c r="C29" s="46" t="s">
        <v>325</v>
      </c>
      <c r="D29" s="73"/>
      <c r="E29" s="69">
        <f>'P&amp;L'!K34</f>
        <v>0</v>
      </c>
      <c r="F29" s="81"/>
      <c r="G29" s="141"/>
      <c r="H29" s="69">
        <f>SUM(H24:H28)</f>
        <v>0</v>
      </c>
      <c r="I29" s="170"/>
      <c r="J29" s="141"/>
      <c r="K29" s="69">
        <f>SUM(K24:K28)</f>
        <v>0</v>
      </c>
      <c r="L29" s="81"/>
      <c r="M29" s="141"/>
      <c r="N29" s="69">
        <f>SUM(N24:N28)</f>
        <v>0</v>
      </c>
      <c r="O29" s="81"/>
      <c r="P29" s="141"/>
      <c r="Q29" s="69">
        <f>SUM(Q24:Q28)</f>
        <v>0</v>
      </c>
      <c r="R29" s="81"/>
      <c r="S29" s="151"/>
    </row>
    <row r="30" spans="1:19" ht="15" customHeight="1" thickTop="1" x14ac:dyDescent="0.3">
      <c r="A30" s="45"/>
      <c r="B30" s="150"/>
      <c r="C30" s="45"/>
      <c r="D30" s="45"/>
      <c r="E30" s="72"/>
      <c r="F30" s="81"/>
      <c r="G30" s="141"/>
      <c r="H30" s="169"/>
      <c r="I30" s="81"/>
      <c r="J30" s="141"/>
      <c r="K30" s="72"/>
      <c r="L30" s="81"/>
      <c r="M30" s="141"/>
      <c r="N30" s="72"/>
      <c r="O30" s="81"/>
      <c r="P30" s="141"/>
      <c r="Q30" s="72"/>
      <c r="R30" s="81"/>
      <c r="S30" s="151"/>
    </row>
    <row r="31" spans="1:19" ht="15" customHeight="1" thickBot="1" x14ac:dyDescent="0.35">
      <c r="A31" s="6"/>
      <c r="B31" s="150"/>
      <c r="C31" s="46" t="s">
        <v>9</v>
      </c>
      <c r="D31" s="73"/>
      <c r="E31" s="72"/>
      <c r="F31" s="81" t="s">
        <v>244</v>
      </c>
      <c r="G31" s="141"/>
      <c r="H31" s="72"/>
      <c r="I31" s="81" t="s">
        <v>244</v>
      </c>
      <c r="J31" s="141"/>
      <c r="K31" s="72"/>
      <c r="L31" s="81" t="s">
        <v>244</v>
      </c>
      <c r="M31" s="141"/>
      <c r="N31" s="72"/>
      <c r="O31" s="81" t="s">
        <v>244</v>
      </c>
      <c r="P31" s="141"/>
      <c r="Q31" s="72"/>
      <c r="R31" s="81" t="s">
        <v>244</v>
      </c>
      <c r="S31" s="151"/>
    </row>
    <row r="32" spans="1:19" ht="15" customHeight="1" thickBot="1" x14ac:dyDescent="0.35">
      <c r="A32" s="49"/>
      <c r="B32" s="150"/>
      <c r="C32" s="45" t="str">
        <f>'P&amp;L'!C37</f>
        <v>Wages &amp; Salaries inc NI</v>
      </c>
      <c r="D32" s="45"/>
      <c r="E32" s="75">
        <f>'P&amp;L'!K37</f>
        <v>0</v>
      </c>
      <c r="F32" s="83">
        <f>IF($E$21=0,0,E32/$E$21)</f>
        <v>0</v>
      </c>
      <c r="G32" s="140"/>
      <c r="H32" s="75">
        <f>E32+(E32*H$12)</f>
        <v>0</v>
      </c>
      <c r="I32" s="83">
        <f>IF($H$21=0,0,H32/$H$21)</f>
        <v>0</v>
      </c>
      <c r="J32" s="140"/>
      <c r="K32" s="75">
        <f>H32+(H32*K$12)</f>
        <v>0</v>
      </c>
      <c r="L32" s="83">
        <f t="shared" ref="L32:L53" si="8">IF($H$21=0,0,K32/$K$21)</f>
        <v>0</v>
      </c>
      <c r="M32" s="140"/>
      <c r="N32" s="75">
        <f>K32+(K32*N$12)</f>
        <v>0</v>
      </c>
      <c r="O32" s="83">
        <f t="shared" ref="O32:O53" si="9">IF($N$21=0,0,N32/$N$21)</f>
        <v>0</v>
      </c>
      <c r="P32" s="140"/>
      <c r="Q32" s="75">
        <f>N32+(N32*Q$12)</f>
        <v>0</v>
      </c>
      <c r="R32" s="83">
        <f>IF($Q$21=0,0,Q32/$Q$21)</f>
        <v>0</v>
      </c>
      <c r="S32" s="151"/>
    </row>
    <row r="33" spans="1:19" ht="15" customHeight="1" thickBot="1" x14ac:dyDescent="0.35">
      <c r="A33" s="45"/>
      <c r="B33" s="150"/>
      <c r="C33" s="45" t="str">
        <f>'P&amp;L'!C38</f>
        <v>Business Rates</v>
      </c>
      <c r="D33" s="45"/>
      <c r="E33" s="75">
        <f>'P&amp;L'!K38</f>
        <v>0</v>
      </c>
      <c r="F33" s="83">
        <f t="shared" ref="F33:F53" si="10">IF($E$21=0,0,E33/$E$21)</f>
        <v>0</v>
      </c>
      <c r="G33" s="140"/>
      <c r="H33" s="75">
        <f t="shared" ref="H33:H52" si="11">E33+(E33*H$12)</f>
        <v>0</v>
      </c>
      <c r="I33" s="83">
        <f t="shared" ref="I33:I53" si="12">IF($H$21=0,0,H33/$H$21)</f>
        <v>0</v>
      </c>
      <c r="J33" s="140"/>
      <c r="K33" s="75">
        <f t="shared" ref="K33:K51" si="13">H33+(H33*K$12)</f>
        <v>0</v>
      </c>
      <c r="L33" s="83">
        <f t="shared" si="8"/>
        <v>0</v>
      </c>
      <c r="M33" s="140"/>
      <c r="N33" s="75">
        <f t="shared" ref="N33:N52" si="14">K33+(K33*N$12)</f>
        <v>0</v>
      </c>
      <c r="O33" s="83">
        <f t="shared" si="9"/>
        <v>0</v>
      </c>
      <c r="P33" s="140"/>
      <c r="Q33" s="75">
        <f t="shared" ref="Q33:Q52" si="15">N33+(N33*Q$12)</f>
        <v>0</v>
      </c>
      <c r="R33" s="83">
        <f>IF($FL21=0,0,Q33/$Q$21)</f>
        <v>0</v>
      </c>
      <c r="S33" s="151"/>
    </row>
    <row r="34" spans="1:19" ht="15" customHeight="1" thickBot="1" x14ac:dyDescent="0.35">
      <c r="A34" s="45"/>
      <c r="B34" s="150"/>
      <c r="C34" s="45" t="str">
        <f>'P&amp;L'!C39</f>
        <v>Water Rates</v>
      </c>
      <c r="D34" s="45"/>
      <c r="E34" s="75">
        <f>'P&amp;L'!K39</f>
        <v>0</v>
      </c>
      <c r="F34" s="83">
        <f t="shared" si="10"/>
        <v>0</v>
      </c>
      <c r="G34" s="140"/>
      <c r="H34" s="75">
        <f t="shared" si="11"/>
        <v>0</v>
      </c>
      <c r="I34" s="83">
        <f t="shared" si="12"/>
        <v>0</v>
      </c>
      <c r="J34" s="140"/>
      <c r="K34" s="75">
        <f t="shared" si="13"/>
        <v>0</v>
      </c>
      <c r="L34" s="83">
        <f t="shared" si="8"/>
        <v>0</v>
      </c>
      <c r="M34" s="140"/>
      <c r="N34" s="75">
        <f t="shared" si="14"/>
        <v>0</v>
      </c>
      <c r="O34" s="83">
        <f t="shared" si="9"/>
        <v>0</v>
      </c>
      <c r="P34" s="140"/>
      <c r="Q34" s="75">
        <f t="shared" si="15"/>
        <v>0</v>
      </c>
      <c r="R34" s="83">
        <f t="shared" ref="R34:R53" si="16">IF($Q$21=0,0,Q34/$Q$21)</f>
        <v>0</v>
      </c>
      <c r="S34" s="151"/>
    </row>
    <row r="35" spans="1:19" ht="15" customHeight="1" thickBot="1" x14ac:dyDescent="0.35">
      <c r="A35" s="45"/>
      <c r="B35" s="150"/>
      <c r="C35" s="45" t="str">
        <f>'P&amp;L'!C40</f>
        <v>Heat / Light / Power</v>
      </c>
      <c r="D35" s="45"/>
      <c r="E35" s="75">
        <f>'P&amp;L'!K40</f>
        <v>0</v>
      </c>
      <c r="F35" s="83">
        <f t="shared" si="10"/>
        <v>0</v>
      </c>
      <c r="G35" s="140"/>
      <c r="H35" s="75">
        <f t="shared" si="11"/>
        <v>0</v>
      </c>
      <c r="I35" s="83">
        <f t="shared" si="12"/>
        <v>0</v>
      </c>
      <c r="J35" s="140"/>
      <c r="K35" s="75">
        <f t="shared" si="13"/>
        <v>0</v>
      </c>
      <c r="L35" s="83">
        <f t="shared" si="8"/>
        <v>0</v>
      </c>
      <c r="M35" s="140"/>
      <c r="N35" s="75">
        <f t="shared" si="14"/>
        <v>0</v>
      </c>
      <c r="O35" s="83">
        <f t="shared" si="9"/>
        <v>0</v>
      </c>
      <c r="P35" s="140"/>
      <c r="Q35" s="75">
        <f t="shared" si="15"/>
        <v>0</v>
      </c>
      <c r="R35" s="83">
        <f t="shared" si="16"/>
        <v>0</v>
      </c>
      <c r="S35" s="151"/>
    </row>
    <row r="36" spans="1:19" ht="15" customHeight="1" thickBot="1" x14ac:dyDescent="0.35">
      <c r="A36" s="45"/>
      <c r="B36" s="150"/>
      <c r="C36" s="45" t="str">
        <f>'P&amp;L'!C41</f>
        <v>Repairs &amp; Maintenance</v>
      </c>
      <c r="D36" s="45"/>
      <c r="E36" s="75">
        <f>'P&amp;L'!K41</f>
        <v>0</v>
      </c>
      <c r="F36" s="83">
        <f t="shared" si="10"/>
        <v>0</v>
      </c>
      <c r="G36" s="140"/>
      <c r="H36" s="75">
        <f t="shared" si="11"/>
        <v>0</v>
      </c>
      <c r="I36" s="83">
        <f t="shared" si="12"/>
        <v>0</v>
      </c>
      <c r="J36" s="140"/>
      <c r="K36" s="75">
        <f t="shared" si="13"/>
        <v>0</v>
      </c>
      <c r="L36" s="83">
        <f t="shared" si="8"/>
        <v>0</v>
      </c>
      <c r="M36" s="140"/>
      <c r="N36" s="75">
        <f t="shared" si="14"/>
        <v>0</v>
      </c>
      <c r="O36" s="83">
        <f t="shared" si="9"/>
        <v>0</v>
      </c>
      <c r="P36" s="140"/>
      <c r="Q36" s="75">
        <f t="shared" si="15"/>
        <v>0</v>
      </c>
      <c r="R36" s="83">
        <f t="shared" si="16"/>
        <v>0</v>
      </c>
      <c r="S36" s="151"/>
    </row>
    <row r="37" spans="1:19" ht="15" customHeight="1" thickBot="1" x14ac:dyDescent="0.35">
      <c r="A37" s="45"/>
      <c r="B37" s="150"/>
      <c r="C37" s="45" t="str">
        <f>'P&amp;L'!C42</f>
        <v>Gardening Expenses</v>
      </c>
      <c r="D37" s="45"/>
      <c r="E37" s="75">
        <f>'P&amp;L'!K42</f>
        <v>0</v>
      </c>
      <c r="F37" s="83">
        <f t="shared" si="10"/>
        <v>0</v>
      </c>
      <c r="G37" s="140"/>
      <c r="H37" s="75">
        <f t="shared" si="11"/>
        <v>0</v>
      </c>
      <c r="I37" s="83">
        <f t="shared" si="12"/>
        <v>0</v>
      </c>
      <c r="J37" s="140"/>
      <c r="K37" s="75">
        <f t="shared" si="13"/>
        <v>0</v>
      </c>
      <c r="L37" s="83">
        <f t="shared" si="8"/>
        <v>0</v>
      </c>
      <c r="M37" s="140"/>
      <c r="N37" s="75">
        <f t="shared" si="14"/>
        <v>0</v>
      </c>
      <c r="O37" s="83">
        <f t="shared" si="9"/>
        <v>0</v>
      </c>
      <c r="P37" s="140"/>
      <c r="Q37" s="75">
        <f t="shared" si="15"/>
        <v>0</v>
      </c>
      <c r="R37" s="83">
        <f t="shared" si="16"/>
        <v>0</v>
      </c>
      <c r="S37" s="151"/>
    </row>
    <row r="38" spans="1:19" ht="15" customHeight="1" thickBot="1" x14ac:dyDescent="0.35">
      <c r="A38" s="45"/>
      <c r="B38" s="150"/>
      <c r="C38" s="45" t="str">
        <f>'P&amp;L'!C43</f>
        <v>Insurance &amp; MSA</v>
      </c>
      <c r="D38" s="45"/>
      <c r="E38" s="75">
        <f>'P&amp;L'!K43</f>
        <v>0</v>
      </c>
      <c r="F38" s="83">
        <f t="shared" si="10"/>
        <v>0</v>
      </c>
      <c r="G38" s="140"/>
      <c r="H38" s="75">
        <f t="shared" si="11"/>
        <v>0</v>
      </c>
      <c r="I38" s="83">
        <f t="shared" si="12"/>
        <v>0</v>
      </c>
      <c r="J38" s="140"/>
      <c r="K38" s="75">
        <f t="shared" si="13"/>
        <v>0</v>
      </c>
      <c r="L38" s="83">
        <f t="shared" si="8"/>
        <v>0</v>
      </c>
      <c r="M38" s="140"/>
      <c r="N38" s="75">
        <f t="shared" si="14"/>
        <v>0</v>
      </c>
      <c r="O38" s="83">
        <f t="shared" si="9"/>
        <v>0</v>
      </c>
      <c r="P38" s="140"/>
      <c r="Q38" s="75">
        <f t="shared" si="15"/>
        <v>0</v>
      </c>
      <c r="R38" s="83">
        <f t="shared" si="16"/>
        <v>0</v>
      </c>
      <c r="S38" s="151"/>
    </row>
    <row r="39" spans="1:19" ht="15" customHeight="1" thickBot="1" x14ac:dyDescent="0.35">
      <c r="A39" s="45"/>
      <c r="B39" s="150"/>
      <c r="C39" s="45" t="str">
        <f>'P&amp;L'!C44</f>
        <v>Licensing</v>
      </c>
      <c r="D39" s="45"/>
      <c r="E39" s="75">
        <f>'P&amp;L'!K44</f>
        <v>0</v>
      </c>
      <c r="F39" s="83">
        <f t="shared" si="10"/>
        <v>0</v>
      </c>
      <c r="G39" s="140"/>
      <c r="H39" s="75">
        <f t="shared" si="11"/>
        <v>0</v>
      </c>
      <c r="I39" s="83">
        <f t="shared" si="12"/>
        <v>0</v>
      </c>
      <c r="J39" s="140"/>
      <c r="K39" s="75">
        <f t="shared" si="13"/>
        <v>0</v>
      </c>
      <c r="L39" s="83">
        <f t="shared" si="8"/>
        <v>0</v>
      </c>
      <c r="M39" s="140"/>
      <c r="N39" s="75">
        <f t="shared" si="14"/>
        <v>0</v>
      </c>
      <c r="O39" s="83">
        <f t="shared" si="9"/>
        <v>0</v>
      </c>
      <c r="P39" s="140"/>
      <c r="Q39" s="75">
        <f t="shared" si="15"/>
        <v>0</v>
      </c>
      <c r="R39" s="83">
        <f t="shared" si="16"/>
        <v>0</v>
      </c>
      <c r="S39" s="151"/>
    </row>
    <row r="40" spans="1:19" ht="15" customHeight="1" thickBot="1" x14ac:dyDescent="0.35">
      <c r="A40" s="45"/>
      <c r="B40" s="150"/>
      <c r="C40" s="45" t="str">
        <f>'P&amp;L'!C45</f>
        <v>Tenant Insurance</v>
      </c>
      <c r="D40" s="45"/>
      <c r="E40" s="75">
        <f>'P&amp;L'!K45</f>
        <v>0</v>
      </c>
      <c r="F40" s="83">
        <f t="shared" si="10"/>
        <v>0</v>
      </c>
      <c r="G40" s="140"/>
      <c r="H40" s="75">
        <f t="shared" si="11"/>
        <v>0</v>
      </c>
      <c r="I40" s="83">
        <f t="shared" si="12"/>
        <v>0</v>
      </c>
      <c r="J40" s="140"/>
      <c r="K40" s="75">
        <f t="shared" si="13"/>
        <v>0</v>
      </c>
      <c r="L40" s="83">
        <f t="shared" si="8"/>
        <v>0</v>
      </c>
      <c r="M40" s="140"/>
      <c r="N40" s="75">
        <f t="shared" si="14"/>
        <v>0</v>
      </c>
      <c r="O40" s="83">
        <f t="shared" si="9"/>
        <v>0</v>
      </c>
      <c r="P40" s="140"/>
      <c r="Q40" s="75">
        <f t="shared" si="15"/>
        <v>0</v>
      </c>
      <c r="R40" s="83">
        <f t="shared" si="16"/>
        <v>0</v>
      </c>
      <c r="S40" s="151"/>
    </row>
    <row r="41" spans="1:19" ht="15" customHeight="1" thickBot="1" x14ac:dyDescent="0.35">
      <c r="A41" s="45"/>
      <c r="B41" s="150"/>
      <c r="C41" s="45" t="str">
        <f>'P&amp;L'!C46</f>
        <v>Sky &amp; PRS</v>
      </c>
      <c r="D41" s="45"/>
      <c r="E41" s="75">
        <f>'P&amp;L'!K46</f>
        <v>0</v>
      </c>
      <c r="F41" s="83">
        <f t="shared" si="10"/>
        <v>0</v>
      </c>
      <c r="G41" s="140"/>
      <c r="H41" s="75">
        <f t="shared" si="11"/>
        <v>0</v>
      </c>
      <c r="I41" s="83">
        <f t="shared" si="12"/>
        <v>0</v>
      </c>
      <c r="J41" s="140"/>
      <c r="K41" s="75">
        <f t="shared" si="13"/>
        <v>0</v>
      </c>
      <c r="L41" s="83">
        <f t="shared" si="8"/>
        <v>0</v>
      </c>
      <c r="M41" s="140"/>
      <c r="N41" s="75">
        <f t="shared" si="14"/>
        <v>0</v>
      </c>
      <c r="O41" s="83">
        <f t="shared" si="9"/>
        <v>0</v>
      </c>
      <c r="P41" s="140"/>
      <c r="Q41" s="75">
        <f t="shared" si="15"/>
        <v>0</v>
      </c>
      <c r="R41" s="83">
        <f t="shared" si="16"/>
        <v>0</v>
      </c>
      <c r="S41" s="151"/>
    </row>
    <row r="42" spans="1:19" ht="15" customHeight="1" thickBot="1" x14ac:dyDescent="0.35">
      <c r="A42" s="45"/>
      <c r="B42" s="150"/>
      <c r="C42" s="45" t="str">
        <f>'P&amp;L'!C47</f>
        <v>Entertainment</v>
      </c>
      <c r="D42" s="45"/>
      <c r="E42" s="75">
        <f>'P&amp;L'!K47</f>
        <v>0</v>
      </c>
      <c r="F42" s="83">
        <f t="shared" si="10"/>
        <v>0</v>
      </c>
      <c r="G42" s="140"/>
      <c r="H42" s="75">
        <f t="shared" si="11"/>
        <v>0</v>
      </c>
      <c r="I42" s="83">
        <f t="shared" si="12"/>
        <v>0</v>
      </c>
      <c r="J42" s="140"/>
      <c r="K42" s="75">
        <f t="shared" si="13"/>
        <v>0</v>
      </c>
      <c r="L42" s="83">
        <f t="shared" si="8"/>
        <v>0</v>
      </c>
      <c r="M42" s="140"/>
      <c r="N42" s="75">
        <f t="shared" si="14"/>
        <v>0</v>
      </c>
      <c r="O42" s="83">
        <f t="shared" si="9"/>
        <v>0</v>
      </c>
      <c r="P42" s="140"/>
      <c r="Q42" s="75">
        <f t="shared" si="15"/>
        <v>0</v>
      </c>
      <c r="R42" s="83">
        <f t="shared" si="16"/>
        <v>0</v>
      </c>
      <c r="S42" s="151"/>
    </row>
    <row r="43" spans="1:19" ht="15" customHeight="1" thickBot="1" x14ac:dyDescent="0.35">
      <c r="A43" s="45"/>
      <c r="B43" s="150"/>
      <c r="C43" s="45" t="str">
        <f>'P&amp;L'!C48</f>
        <v>Marketing, Promotional &amp; Advertising</v>
      </c>
      <c r="D43" s="45"/>
      <c r="E43" s="75">
        <f>'P&amp;L'!K48</f>
        <v>0</v>
      </c>
      <c r="F43" s="83">
        <f t="shared" si="10"/>
        <v>0</v>
      </c>
      <c r="G43" s="140"/>
      <c r="H43" s="75">
        <f t="shared" si="11"/>
        <v>0</v>
      </c>
      <c r="I43" s="83">
        <f t="shared" si="12"/>
        <v>0</v>
      </c>
      <c r="J43" s="140"/>
      <c r="K43" s="75">
        <f t="shared" si="13"/>
        <v>0</v>
      </c>
      <c r="L43" s="83">
        <f t="shared" si="8"/>
        <v>0</v>
      </c>
      <c r="M43" s="140"/>
      <c r="N43" s="75">
        <f t="shared" si="14"/>
        <v>0</v>
      </c>
      <c r="O43" s="83">
        <f t="shared" si="9"/>
        <v>0</v>
      </c>
      <c r="P43" s="140"/>
      <c r="Q43" s="75">
        <f t="shared" si="15"/>
        <v>0</v>
      </c>
      <c r="R43" s="83">
        <f t="shared" si="16"/>
        <v>0</v>
      </c>
      <c r="S43" s="151"/>
    </row>
    <row r="44" spans="1:19" ht="15" customHeight="1" thickBot="1" x14ac:dyDescent="0.35">
      <c r="A44" s="45"/>
      <c r="B44" s="150"/>
      <c r="C44" s="45" t="str">
        <f>'P&amp;L'!C49</f>
        <v>Print / Post &amp; Stationery</v>
      </c>
      <c r="D44" s="45"/>
      <c r="E44" s="75">
        <f>'P&amp;L'!K49</f>
        <v>0</v>
      </c>
      <c r="F44" s="83">
        <f t="shared" si="10"/>
        <v>0</v>
      </c>
      <c r="G44" s="140"/>
      <c r="H44" s="75">
        <f t="shared" si="11"/>
        <v>0</v>
      </c>
      <c r="I44" s="83">
        <f t="shared" si="12"/>
        <v>0</v>
      </c>
      <c r="J44" s="140"/>
      <c r="K44" s="75">
        <f t="shared" si="13"/>
        <v>0</v>
      </c>
      <c r="L44" s="83">
        <f t="shared" si="8"/>
        <v>0</v>
      </c>
      <c r="M44" s="140"/>
      <c r="N44" s="75">
        <f t="shared" si="14"/>
        <v>0</v>
      </c>
      <c r="O44" s="83">
        <f t="shared" si="9"/>
        <v>0</v>
      </c>
      <c r="P44" s="140"/>
      <c r="Q44" s="75">
        <f t="shared" si="15"/>
        <v>0</v>
      </c>
      <c r="R44" s="83">
        <f t="shared" si="16"/>
        <v>0</v>
      </c>
      <c r="S44" s="151"/>
    </row>
    <row r="45" spans="1:19" ht="15" customHeight="1" thickBot="1" x14ac:dyDescent="0.35">
      <c r="A45" s="45"/>
      <c r="B45" s="150"/>
      <c r="C45" s="45" t="str">
        <f>'P&amp;L'!C50</f>
        <v>Telephone</v>
      </c>
      <c r="D45" s="45"/>
      <c r="E45" s="75">
        <f>'P&amp;L'!K50</f>
        <v>0</v>
      </c>
      <c r="F45" s="83">
        <f t="shared" si="10"/>
        <v>0</v>
      </c>
      <c r="G45" s="140"/>
      <c r="H45" s="75">
        <f t="shared" si="11"/>
        <v>0</v>
      </c>
      <c r="I45" s="83">
        <f t="shared" si="12"/>
        <v>0</v>
      </c>
      <c r="J45" s="140"/>
      <c r="K45" s="75">
        <f t="shared" si="13"/>
        <v>0</v>
      </c>
      <c r="L45" s="83">
        <f t="shared" si="8"/>
        <v>0</v>
      </c>
      <c r="M45" s="140"/>
      <c r="N45" s="75">
        <f t="shared" si="14"/>
        <v>0</v>
      </c>
      <c r="O45" s="83">
        <f t="shared" si="9"/>
        <v>0</v>
      </c>
      <c r="P45" s="140"/>
      <c r="Q45" s="75">
        <f t="shared" si="15"/>
        <v>0</v>
      </c>
      <c r="R45" s="83">
        <f t="shared" si="16"/>
        <v>0</v>
      </c>
      <c r="S45" s="151"/>
    </row>
    <row r="46" spans="1:19" ht="15" customHeight="1" thickBot="1" x14ac:dyDescent="0.35">
      <c r="A46" s="45"/>
      <c r="B46" s="150"/>
      <c r="C46" s="45" t="str">
        <f>'P&amp;L'!C51</f>
        <v>Travel &amp; Car</v>
      </c>
      <c r="D46" s="45"/>
      <c r="E46" s="75">
        <f>'P&amp;L'!K51</f>
        <v>0</v>
      </c>
      <c r="F46" s="83">
        <f t="shared" si="10"/>
        <v>0</v>
      </c>
      <c r="G46" s="140"/>
      <c r="H46" s="75">
        <f t="shared" si="11"/>
        <v>0</v>
      </c>
      <c r="I46" s="83">
        <f t="shared" si="12"/>
        <v>0</v>
      </c>
      <c r="J46" s="140"/>
      <c r="K46" s="75">
        <f t="shared" si="13"/>
        <v>0</v>
      </c>
      <c r="L46" s="83">
        <f t="shared" si="8"/>
        <v>0</v>
      </c>
      <c r="M46" s="140"/>
      <c r="N46" s="75">
        <f t="shared" si="14"/>
        <v>0</v>
      </c>
      <c r="O46" s="83">
        <f t="shared" si="9"/>
        <v>0</v>
      </c>
      <c r="P46" s="140"/>
      <c r="Q46" s="75">
        <f t="shared" si="15"/>
        <v>0</v>
      </c>
      <c r="R46" s="83">
        <f t="shared" si="16"/>
        <v>0</v>
      </c>
      <c r="S46" s="151"/>
    </row>
    <row r="47" spans="1:19" ht="15" customHeight="1" thickBot="1" x14ac:dyDescent="0.35">
      <c r="A47" s="45"/>
      <c r="B47" s="150"/>
      <c r="C47" s="45" t="str">
        <f>'P&amp;L'!C52</f>
        <v>Cleaning Materials &amp; Waste Disposal</v>
      </c>
      <c r="D47" s="45"/>
      <c r="E47" s="75">
        <f>'P&amp;L'!K52</f>
        <v>0</v>
      </c>
      <c r="F47" s="83">
        <f t="shared" si="10"/>
        <v>0</v>
      </c>
      <c r="G47" s="140"/>
      <c r="H47" s="75">
        <f t="shared" si="11"/>
        <v>0</v>
      </c>
      <c r="I47" s="83">
        <f t="shared" si="12"/>
        <v>0</v>
      </c>
      <c r="J47" s="140"/>
      <c r="K47" s="75">
        <f t="shared" si="13"/>
        <v>0</v>
      </c>
      <c r="L47" s="83">
        <f t="shared" si="8"/>
        <v>0</v>
      </c>
      <c r="M47" s="140"/>
      <c r="N47" s="75">
        <f t="shared" si="14"/>
        <v>0</v>
      </c>
      <c r="O47" s="83">
        <f t="shared" si="9"/>
        <v>0</v>
      </c>
      <c r="P47" s="140"/>
      <c r="Q47" s="75">
        <f t="shared" si="15"/>
        <v>0</v>
      </c>
      <c r="R47" s="83">
        <f t="shared" si="16"/>
        <v>0</v>
      </c>
      <c r="S47" s="151"/>
    </row>
    <row r="48" spans="1:19" ht="15" customHeight="1" thickBot="1" x14ac:dyDescent="0.35">
      <c r="A48" s="45"/>
      <c r="B48" s="150"/>
      <c r="C48" s="45" t="str">
        <f>'P&amp;L'!C53</f>
        <v>Accountant / Stock taker / Prof fees</v>
      </c>
      <c r="D48" s="45"/>
      <c r="E48" s="75">
        <f>'P&amp;L'!K53</f>
        <v>0</v>
      </c>
      <c r="F48" s="83">
        <f t="shared" si="10"/>
        <v>0</v>
      </c>
      <c r="G48" s="140"/>
      <c r="H48" s="75">
        <f t="shared" si="11"/>
        <v>0</v>
      </c>
      <c r="I48" s="83">
        <f t="shared" si="12"/>
        <v>0</v>
      </c>
      <c r="J48" s="140"/>
      <c r="K48" s="75">
        <f t="shared" si="13"/>
        <v>0</v>
      </c>
      <c r="L48" s="83">
        <f t="shared" si="8"/>
        <v>0</v>
      </c>
      <c r="M48" s="140"/>
      <c r="N48" s="75">
        <f t="shared" si="14"/>
        <v>0</v>
      </c>
      <c r="O48" s="83">
        <f t="shared" si="9"/>
        <v>0</v>
      </c>
      <c r="P48" s="140"/>
      <c r="Q48" s="75">
        <f t="shared" si="15"/>
        <v>0</v>
      </c>
      <c r="R48" s="83">
        <f t="shared" si="16"/>
        <v>0</v>
      </c>
      <c r="S48" s="151"/>
    </row>
    <row r="49" spans="1:19" ht="15" customHeight="1" thickBot="1" x14ac:dyDescent="0.35">
      <c r="A49" s="45"/>
      <c r="B49" s="150"/>
      <c r="C49" s="45" t="str">
        <f>'P&amp;L'!C54</f>
        <v>Bank Charges</v>
      </c>
      <c r="D49" s="45"/>
      <c r="E49" s="75">
        <f>'P&amp;L'!K54</f>
        <v>0</v>
      </c>
      <c r="F49" s="83">
        <f t="shared" si="10"/>
        <v>0</v>
      </c>
      <c r="G49" s="140"/>
      <c r="H49" s="75">
        <f t="shared" si="11"/>
        <v>0</v>
      </c>
      <c r="I49" s="83">
        <f t="shared" si="12"/>
        <v>0</v>
      </c>
      <c r="J49" s="140"/>
      <c r="K49" s="75">
        <f t="shared" si="13"/>
        <v>0</v>
      </c>
      <c r="L49" s="83">
        <f t="shared" si="8"/>
        <v>0</v>
      </c>
      <c r="M49" s="140"/>
      <c r="N49" s="75">
        <f t="shared" si="14"/>
        <v>0</v>
      </c>
      <c r="O49" s="83">
        <f t="shared" si="9"/>
        <v>0</v>
      </c>
      <c r="P49" s="140"/>
      <c r="Q49" s="75">
        <f t="shared" si="15"/>
        <v>0</v>
      </c>
      <c r="R49" s="83">
        <f t="shared" si="16"/>
        <v>0</v>
      </c>
      <c r="S49" s="151"/>
    </row>
    <row r="50" spans="1:19" ht="15" customHeight="1" thickBot="1" x14ac:dyDescent="0.35">
      <c r="A50" s="45"/>
      <c r="B50" s="150"/>
      <c r="C50" s="45" t="str">
        <f>'P&amp;L'!C55</f>
        <v>Equipment Hire</v>
      </c>
      <c r="D50" s="45"/>
      <c r="E50" s="75">
        <f>'P&amp;L'!K55</f>
        <v>0</v>
      </c>
      <c r="F50" s="83">
        <f t="shared" si="10"/>
        <v>0</v>
      </c>
      <c r="G50" s="140"/>
      <c r="H50" s="75">
        <f t="shared" si="11"/>
        <v>0</v>
      </c>
      <c r="I50" s="83">
        <f t="shared" si="12"/>
        <v>0</v>
      </c>
      <c r="J50" s="140"/>
      <c r="K50" s="75">
        <f t="shared" si="13"/>
        <v>0</v>
      </c>
      <c r="L50" s="83">
        <f t="shared" si="8"/>
        <v>0</v>
      </c>
      <c r="M50" s="140"/>
      <c r="N50" s="75">
        <f t="shared" si="14"/>
        <v>0</v>
      </c>
      <c r="O50" s="83">
        <f t="shared" si="9"/>
        <v>0</v>
      </c>
      <c r="P50" s="140"/>
      <c r="Q50" s="75">
        <f t="shared" si="15"/>
        <v>0</v>
      </c>
      <c r="R50" s="83">
        <f t="shared" si="16"/>
        <v>0</v>
      </c>
      <c r="S50" s="151"/>
    </row>
    <row r="51" spans="1:19" ht="15" customHeight="1" thickBot="1" x14ac:dyDescent="0.35">
      <c r="A51" s="45"/>
      <c r="B51" s="150"/>
      <c r="C51" s="45" t="str">
        <f>'P&amp;L'!C56</f>
        <v>Sundries &amp; Consumables</v>
      </c>
      <c r="D51" s="45"/>
      <c r="E51" s="75">
        <f>'P&amp;L'!K56</f>
        <v>0</v>
      </c>
      <c r="F51" s="83">
        <f t="shared" si="10"/>
        <v>0</v>
      </c>
      <c r="G51" s="140"/>
      <c r="H51" s="75">
        <f t="shared" si="11"/>
        <v>0</v>
      </c>
      <c r="I51" s="83">
        <f t="shared" si="12"/>
        <v>0</v>
      </c>
      <c r="J51" s="140"/>
      <c r="K51" s="75">
        <f t="shared" si="13"/>
        <v>0</v>
      </c>
      <c r="L51" s="83">
        <f t="shared" si="8"/>
        <v>0</v>
      </c>
      <c r="M51" s="140"/>
      <c r="N51" s="75">
        <f t="shared" si="14"/>
        <v>0</v>
      </c>
      <c r="O51" s="83">
        <f t="shared" si="9"/>
        <v>0</v>
      </c>
      <c r="P51" s="140"/>
      <c r="Q51" s="75">
        <f t="shared" si="15"/>
        <v>0</v>
      </c>
      <c r="R51" s="83">
        <f t="shared" si="16"/>
        <v>0</v>
      </c>
      <c r="S51" s="151"/>
    </row>
    <row r="52" spans="1:19" ht="15" customHeight="1" thickBot="1" x14ac:dyDescent="0.35">
      <c r="A52" s="45"/>
      <c r="B52" s="150"/>
      <c r="C52" s="45" t="str">
        <f>'P&amp;L'!C57</f>
        <v>Drinks Gas</v>
      </c>
      <c r="D52" s="45"/>
      <c r="E52" s="75">
        <f>'P&amp;L'!K57</f>
        <v>0</v>
      </c>
      <c r="F52" s="85">
        <f t="shared" si="10"/>
        <v>0</v>
      </c>
      <c r="G52" s="140"/>
      <c r="H52" s="75">
        <f t="shared" si="11"/>
        <v>0</v>
      </c>
      <c r="I52" s="85">
        <f t="shared" si="12"/>
        <v>0</v>
      </c>
      <c r="J52" s="140"/>
      <c r="K52" s="75">
        <f>H52+(H52*K$12)</f>
        <v>0</v>
      </c>
      <c r="L52" s="85">
        <f t="shared" si="8"/>
        <v>0</v>
      </c>
      <c r="M52" s="140"/>
      <c r="N52" s="75">
        <f t="shared" si="14"/>
        <v>0</v>
      </c>
      <c r="O52" s="85">
        <f t="shared" si="9"/>
        <v>0</v>
      </c>
      <c r="P52" s="140"/>
      <c r="Q52" s="75">
        <f t="shared" si="15"/>
        <v>0</v>
      </c>
      <c r="R52" s="85">
        <f t="shared" si="16"/>
        <v>0</v>
      </c>
      <c r="S52" s="151"/>
    </row>
    <row r="53" spans="1:19" ht="15" customHeight="1" thickTop="1" thickBot="1" x14ac:dyDescent="0.35">
      <c r="A53" s="6"/>
      <c r="B53" s="150"/>
      <c r="C53" s="46" t="s">
        <v>10</v>
      </c>
      <c r="D53" s="73"/>
      <c r="E53" s="69">
        <f>'P&amp;L'!K58</f>
        <v>0</v>
      </c>
      <c r="F53" s="88">
        <f t="shared" si="10"/>
        <v>0</v>
      </c>
      <c r="G53" s="141"/>
      <c r="H53" s="69">
        <f>SUM(H32:H52)</f>
        <v>0</v>
      </c>
      <c r="I53" s="88">
        <f t="shared" si="12"/>
        <v>0</v>
      </c>
      <c r="J53" s="141"/>
      <c r="K53" s="69">
        <f>SUM(K32:K52)</f>
        <v>0</v>
      </c>
      <c r="L53" s="88">
        <f t="shared" si="8"/>
        <v>0</v>
      </c>
      <c r="M53" s="141"/>
      <c r="N53" s="69">
        <f>SUM(N32:N52)</f>
        <v>0</v>
      </c>
      <c r="O53" s="88">
        <f t="shared" si="9"/>
        <v>0</v>
      </c>
      <c r="P53" s="141"/>
      <c r="Q53" s="69">
        <f>SUM(Q32:Q52)</f>
        <v>0</v>
      </c>
      <c r="R53" s="88">
        <f t="shared" si="16"/>
        <v>0</v>
      </c>
      <c r="S53" s="151"/>
    </row>
    <row r="54" spans="1:19" ht="15" customHeight="1" thickTop="1" thickBot="1" x14ac:dyDescent="0.35">
      <c r="A54" s="45"/>
      <c r="B54" s="150"/>
      <c r="C54" s="45"/>
      <c r="D54" s="45"/>
      <c r="E54" s="72"/>
      <c r="F54" s="81"/>
      <c r="G54" s="141"/>
      <c r="H54" s="72"/>
      <c r="I54" s="81"/>
      <c r="J54" s="141"/>
      <c r="K54" s="72"/>
      <c r="L54" s="81"/>
      <c r="M54" s="141"/>
      <c r="N54" s="72"/>
      <c r="O54" s="81"/>
      <c r="P54" s="141"/>
      <c r="Q54" s="72"/>
      <c r="R54" s="81"/>
      <c r="S54" s="151"/>
    </row>
    <row r="55" spans="1:19" ht="30" customHeight="1" thickTop="1" thickBot="1" x14ac:dyDescent="0.35">
      <c r="A55" s="6"/>
      <c r="B55" s="150"/>
      <c r="C55" s="91" t="s">
        <v>1</v>
      </c>
      <c r="D55" s="73"/>
      <c r="E55" s="145">
        <f>'P&amp;L'!K60</f>
        <v>0</v>
      </c>
      <c r="F55" s="48"/>
      <c r="G55" s="141"/>
      <c r="H55" s="94">
        <f>H29-H53</f>
        <v>0</v>
      </c>
      <c r="I55" s="48"/>
      <c r="J55" s="141"/>
      <c r="K55" s="94">
        <f>K29-K53</f>
        <v>0</v>
      </c>
      <c r="L55" s="48"/>
      <c r="M55" s="141"/>
      <c r="N55" s="94">
        <f>N29-N53</f>
        <v>0</v>
      </c>
      <c r="O55" s="48"/>
      <c r="P55" s="141"/>
      <c r="Q55" s="94">
        <f>Q29-Q53</f>
        <v>0</v>
      </c>
      <c r="R55" s="48"/>
      <c r="S55" s="151"/>
    </row>
    <row r="56" spans="1:19" ht="15" customHeight="1" thickTop="1" x14ac:dyDescent="0.3">
      <c r="A56" s="6"/>
      <c r="B56" s="150"/>
      <c r="C56" s="41" t="s">
        <v>348</v>
      </c>
      <c r="D56" s="45"/>
      <c r="E56" s="96"/>
      <c r="F56" s="48"/>
      <c r="G56" s="141"/>
      <c r="H56" s="96"/>
      <c r="I56" s="48"/>
      <c r="J56" s="141"/>
      <c r="K56" s="96"/>
      <c r="L56" s="48"/>
      <c r="M56" s="141"/>
      <c r="N56" s="96"/>
      <c r="O56" s="48"/>
      <c r="P56" s="141"/>
      <c r="Q56" s="96"/>
      <c r="R56" s="48"/>
      <c r="S56" s="151"/>
    </row>
    <row r="57" spans="1:19" ht="15" customHeight="1" thickBot="1" x14ac:dyDescent="0.35">
      <c r="A57" s="6"/>
      <c r="B57" s="150"/>
      <c r="C57" s="45"/>
      <c r="D57" s="45"/>
      <c r="E57" s="96"/>
      <c r="F57" s="48"/>
      <c r="G57" s="141"/>
      <c r="H57" s="96"/>
      <c r="I57" s="48"/>
      <c r="J57" s="141"/>
      <c r="K57" s="96"/>
      <c r="L57" s="48"/>
      <c r="M57" s="141"/>
      <c r="N57" s="96"/>
      <c r="O57" s="48"/>
      <c r="P57" s="141"/>
      <c r="Q57" s="96"/>
      <c r="R57" s="48"/>
      <c r="S57" s="151"/>
    </row>
    <row r="58" spans="1:19" ht="15" customHeight="1" thickTop="1" x14ac:dyDescent="0.3">
      <c r="A58" s="6"/>
      <c r="B58" s="150"/>
      <c r="C58" s="46" t="s">
        <v>112</v>
      </c>
      <c r="D58" s="73"/>
      <c r="E58" s="225">
        <f>'P&amp;L'!K63</f>
        <v>0</v>
      </c>
      <c r="F58" s="48"/>
      <c r="G58" s="140"/>
      <c r="H58" s="174">
        <f>E58+(E58*H10)</f>
        <v>0</v>
      </c>
      <c r="I58" s="48"/>
      <c r="J58" s="140"/>
      <c r="K58" s="94">
        <f>H58+(H58*K10)</f>
        <v>0</v>
      </c>
      <c r="L58" s="48"/>
      <c r="M58" s="140"/>
      <c r="N58" s="94">
        <f>K58+(K58*N10)</f>
        <v>0</v>
      </c>
      <c r="O58" s="48"/>
      <c r="P58" s="140"/>
      <c r="Q58" s="94">
        <f>N58+(N58*Q10)</f>
        <v>0</v>
      </c>
      <c r="R58" s="48"/>
      <c r="S58" s="151"/>
    </row>
    <row r="59" spans="1:19" ht="15" customHeight="1" thickBot="1" x14ac:dyDescent="0.35">
      <c r="A59" s="6"/>
      <c r="B59" s="150"/>
      <c r="C59" s="46" t="s">
        <v>394</v>
      </c>
      <c r="D59" s="73"/>
      <c r="E59" s="226">
        <f>'P&amp;L'!K64</f>
        <v>0</v>
      </c>
      <c r="F59" s="48"/>
      <c r="G59" s="140"/>
      <c r="H59" s="229">
        <f>'P&amp;L'!$F$64*H$21</f>
        <v>0</v>
      </c>
      <c r="I59" s="48"/>
      <c r="J59" s="140"/>
      <c r="K59" s="229">
        <f>'P&amp;L'!$F$64*K$21</f>
        <v>0</v>
      </c>
      <c r="L59" s="48"/>
      <c r="M59" s="140"/>
      <c r="N59" s="229">
        <f>'P&amp;L'!$F$64*N$21</f>
        <v>0</v>
      </c>
      <c r="O59" s="48"/>
      <c r="P59" s="140"/>
      <c r="Q59" s="229">
        <f>'P&amp;L'!$F$64*Q$21</f>
        <v>0</v>
      </c>
      <c r="R59" s="48"/>
      <c r="S59" s="151"/>
    </row>
    <row r="60" spans="1:19" ht="15" customHeight="1" thickTop="1" thickBot="1" x14ac:dyDescent="0.35">
      <c r="A60" s="6"/>
      <c r="B60" s="150"/>
      <c r="C60" s="45"/>
      <c r="D60" s="45"/>
      <c r="E60" s="96"/>
      <c r="F60" s="48"/>
      <c r="G60" s="141"/>
      <c r="H60" s="175"/>
      <c r="I60" s="48"/>
      <c r="J60" s="141"/>
      <c r="K60" s="96"/>
      <c r="L60" s="48"/>
      <c r="M60" s="141"/>
      <c r="N60" s="96"/>
      <c r="O60" s="48"/>
      <c r="P60" s="141"/>
      <c r="Q60" s="96"/>
      <c r="R60" s="48"/>
      <c r="S60" s="151"/>
    </row>
    <row r="61" spans="1:19" ht="30" customHeight="1" thickTop="1" thickBot="1" x14ac:dyDescent="0.35">
      <c r="A61" s="6"/>
      <c r="B61" s="150"/>
      <c r="C61" s="91" t="s">
        <v>370</v>
      </c>
      <c r="D61" s="73"/>
      <c r="E61" s="145">
        <f>'P&amp;L'!K66</f>
        <v>0</v>
      </c>
      <c r="F61" s="48"/>
      <c r="G61" s="55"/>
      <c r="H61" s="94">
        <f>H55-H58-H59</f>
        <v>0</v>
      </c>
      <c r="I61" s="48"/>
      <c r="J61" s="55"/>
      <c r="K61" s="94">
        <f>K55-K58-K59</f>
        <v>0</v>
      </c>
      <c r="L61" s="48"/>
      <c r="M61" s="55"/>
      <c r="N61" s="94">
        <f>N55-N58-N59</f>
        <v>0</v>
      </c>
      <c r="O61" s="48"/>
      <c r="P61" s="55"/>
      <c r="Q61" s="94">
        <f>Q55-Q58-Q59</f>
        <v>0</v>
      </c>
      <c r="R61" s="48"/>
      <c r="S61" s="151"/>
    </row>
    <row r="62" spans="1:19" ht="15" customHeight="1" thickTop="1" x14ac:dyDescent="0.3">
      <c r="A62" s="6"/>
      <c r="B62" s="150"/>
      <c r="C62" s="41" t="s">
        <v>348</v>
      </c>
      <c r="D62" s="45"/>
      <c r="E62" s="60"/>
      <c r="F62" s="60"/>
      <c r="G62" s="55"/>
      <c r="H62" s="60"/>
      <c r="I62" s="60"/>
      <c r="J62" s="55"/>
      <c r="K62" s="60"/>
      <c r="L62" s="60"/>
      <c r="M62" s="55"/>
      <c r="N62" s="60"/>
      <c r="O62" s="60"/>
      <c r="P62" s="55"/>
      <c r="Q62" s="60"/>
      <c r="R62" s="60"/>
      <c r="S62" s="151"/>
    </row>
    <row r="63" spans="1:19" ht="15" customHeight="1" thickBot="1" x14ac:dyDescent="0.35">
      <c r="A63" s="6"/>
      <c r="B63" s="150"/>
      <c r="C63" s="45"/>
      <c r="D63" s="45"/>
      <c r="E63" s="60"/>
      <c r="F63" s="60"/>
      <c r="G63" s="55"/>
      <c r="H63" s="60"/>
      <c r="I63" s="60"/>
      <c r="J63" s="55"/>
      <c r="K63" s="60"/>
      <c r="L63" s="60"/>
      <c r="M63" s="55"/>
      <c r="N63" s="60"/>
      <c r="O63" s="60"/>
      <c r="P63" s="55"/>
      <c r="Q63" s="60"/>
      <c r="R63" s="60"/>
      <c r="S63" s="151"/>
    </row>
    <row r="64" spans="1:19" ht="22.25" customHeight="1" thickTop="1" thickBot="1" x14ac:dyDescent="0.35">
      <c r="A64" s="6"/>
      <c r="B64" s="256"/>
      <c r="C64" s="98" t="s">
        <v>100</v>
      </c>
      <c r="D64" s="99"/>
      <c r="E64" s="100">
        <f>'P&amp;L'!K69</f>
        <v>0</v>
      </c>
      <c r="F64" s="60"/>
      <c r="G64" s="55"/>
      <c r="H64" s="100">
        <f>IFERROR(SUM(SUM(H58+H59+H53)/SUM(H29/H21)),0)</f>
        <v>0</v>
      </c>
      <c r="I64" s="60"/>
      <c r="J64" s="55"/>
      <c r="K64" s="100">
        <f>IFERROR(SUM(SUM(K58+K59+K53)/SUM(K29/K21)),0)</f>
        <v>0</v>
      </c>
      <c r="L64" s="60"/>
      <c r="M64" s="55"/>
      <c r="N64" s="100">
        <f>IFERROR(SUM(SUM(N58+N59+N53)/SUM(N29/N21)),0)</f>
        <v>0</v>
      </c>
      <c r="O64" s="60"/>
      <c r="P64" s="55"/>
      <c r="Q64" s="100">
        <f>IFERROR(SUM(SUM(Q58+Q59+Q53)/SUM(Q29/Q21)),0)</f>
        <v>0</v>
      </c>
      <c r="R64" s="60"/>
      <c r="S64" s="151"/>
    </row>
    <row r="65" spans="1:19" ht="26" customHeight="1" thickTop="1" x14ac:dyDescent="0.3">
      <c r="A65" s="6"/>
      <c r="B65" s="256"/>
      <c r="S65" s="151"/>
    </row>
    <row r="66" spans="1:19" ht="11" customHeight="1" x14ac:dyDescent="0.3">
      <c r="A66" s="6"/>
      <c r="B66" s="256"/>
      <c r="C66" s="264" t="s">
        <v>404</v>
      </c>
      <c r="D66" s="8"/>
      <c r="E66" s="17"/>
      <c r="F66" s="17"/>
      <c r="G66" s="1"/>
      <c r="H66" s="17"/>
      <c r="I66" s="17"/>
      <c r="J66" s="1"/>
      <c r="K66" s="17"/>
      <c r="L66" s="17"/>
      <c r="M66" s="1"/>
      <c r="N66" s="17"/>
      <c r="O66" s="17"/>
      <c r="P66" s="1"/>
      <c r="Q66" s="17"/>
      <c r="R66" s="17"/>
      <c r="S66" s="151"/>
    </row>
    <row r="67" spans="1:19" ht="11" customHeight="1" x14ac:dyDescent="0.3">
      <c r="A67" s="6"/>
      <c r="B67" s="256"/>
      <c r="C67" s="264" t="s">
        <v>401</v>
      </c>
      <c r="D67" s="8"/>
      <c r="E67" s="17"/>
      <c r="F67" s="17"/>
      <c r="G67" s="1"/>
      <c r="H67" s="17"/>
      <c r="I67" s="17"/>
      <c r="J67" s="1"/>
      <c r="K67" s="17"/>
      <c r="L67" s="17"/>
      <c r="M67" s="1"/>
      <c r="N67" s="17"/>
      <c r="O67" s="17"/>
      <c r="P67" s="1"/>
      <c r="Q67" s="17"/>
      <c r="R67" s="17"/>
      <c r="S67" s="151"/>
    </row>
    <row r="68" spans="1:19" ht="15" customHeight="1" thickBot="1" x14ac:dyDescent="0.35">
      <c r="B68" s="266"/>
      <c r="C68" s="154"/>
      <c r="D68" s="154"/>
      <c r="E68" s="155"/>
      <c r="F68" s="155"/>
      <c r="G68" s="156"/>
      <c r="H68" s="155"/>
      <c r="I68" s="155"/>
      <c r="J68" s="156"/>
      <c r="K68" s="155"/>
      <c r="L68" s="155"/>
      <c r="M68" s="156"/>
      <c r="N68" s="155"/>
      <c r="O68" s="155"/>
      <c r="P68" s="156"/>
      <c r="Q68" s="155"/>
      <c r="R68" s="155"/>
      <c r="S68" s="157"/>
    </row>
    <row r="69" spans="1:19" ht="15" customHeight="1" thickTop="1" x14ac:dyDescent="0.3"/>
    <row r="70" spans="1:19" ht="15" customHeight="1" x14ac:dyDescent="0.3"/>
    <row r="71" spans="1:19" ht="15" customHeight="1" x14ac:dyDescent="0.3"/>
    <row r="72" spans="1:19" ht="15" customHeight="1" x14ac:dyDescent="0.3"/>
    <row r="73" spans="1:19" ht="15" customHeight="1" x14ac:dyDescent="0.3"/>
    <row r="74" spans="1:19" ht="15" customHeight="1" x14ac:dyDescent="0.3"/>
    <row r="75" spans="1:19" ht="15" customHeight="1" x14ac:dyDescent="0.3"/>
    <row r="76" spans="1:19" ht="15" customHeight="1" x14ac:dyDescent="0.3"/>
  </sheetData>
  <mergeCells count="9">
    <mergeCell ref="F2:P2"/>
    <mergeCell ref="E9:R9"/>
    <mergeCell ref="C2:E2"/>
    <mergeCell ref="E14:F14"/>
    <mergeCell ref="H14:I14"/>
    <mergeCell ref="K14:L14"/>
    <mergeCell ref="N14:O14"/>
    <mergeCell ref="Q14:R14"/>
    <mergeCell ref="E3:Q8"/>
  </mergeCells>
  <conditionalFormatting sqref="H55 H61 H58">
    <cfRule type="cellIs" dxfId="43" priority="42" stopIfTrue="1" operator="lessThanOrEqual">
      <formula>0</formula>
    </cfRule>
  </conditionalFormatting>
  <conditionalFormatting sqref="H55 H61">
    <cfRule type="cellIs" dxfId="42" priority="41" stopIfTrue="1" operator="greaterThan">
      <formula>0</formula>
    </cfRule>
  </conditionalFormatting>
  <conditionalFormatting sqref="H58:H59">
    <cfRule type="cellIs" dxfId="41" priority="25" stopIfTrue="1" operator="greaterThan">
      <formula>0</formula>
    </cfRule>
  </conditionalFormatting>
  <conditionalFormatting sqref="H59">
    <cfRule type="cellIs" dxfId="40" priority="26" stopIfTrue="1" operator="lessThan">
      <formula>0</formula>
    </cfRule>
  </conditionalFormatting>
  <conditionalFormatting sqref="K55 K58">
    <cfRule type="cellIs" dxfId="39" priority="30" stopIfTrue="1" operator="lessThanOrEqual">
      <formula>0</formula>
    </cfRule>
  </conditionalFormatting>
  <conditionalFormatting sqref="K55">
    <cfRule type="cellIs" dxfId="38" priority="29" stopIfTrue="1" operator="greaterThan">
      <formula>0</formula>
    </cfRule>
  </conditionalFormatting>
  <conditionalFormatting sqref="K58:K59">
    <cfRule type="cellIs" dxfId="37" priority="5" stopIfTrue="1" operator="greaterThan">
      <formula>0</formula>
    </cfRule>
  </conditionalFormatting>
  <conditionalFormatting sqref="K59">
    <cfRule type="cellIs" dxfId="36" priority="6" stopIfTrue="1" operator="lessThan">
      <formula>0</formula>
    </cfRule>
  </conditionalFormatting>
  <conditionalFormatting sqref="K61">
    <cfRule type="cellIs" dxfId="35" priority="17" stopIfTrue="1" operator="greaterThan">
      <formula>0</formula>
    </cfRule>
    <cfRule type="cellIs" dxfId="34" priority="18" stopIfTrue="1" operator="lessThanOrEqual">
      <formula>0</formula>
    </cfRule>
  </conditionalFormatting>
  <conditionalFormatting sqref="N55 N58">
    <cfRule type="cellIs" dxfId="33" priority="40" stopIfTrue="1" operator="lessThanOrEqual">
      <formula>0</formula>
    </cfRule>
  </conditionalFormatting>
  <conditionalFormatting sqref="N55">
    <cfRule type="cellIs" dxfId="32" priority="39" stopIfTrue="1" operator="greaterThan">
      <formula>0</formula>
    </cfRule>
  </conditionalFormatting>
  <conditionalFormatting sqref="N58:N59">
    <cfRule type="cellIs" dxfId="31" priority="3" stopIfTrue="1" operator="greaterThan">
      <formula>0</formula>
    </cfRule>
  </conditionalFormatting>
  <conditionalFormatting sqref="N59">
    <cfRule type="cellIs" dxfId="30" priority="4" stopIfTrue="1" operator="lessThan">
      <formula>0</formula>
    </cfRule>
  </conditionalFormatting>
  <conditionalFormatting sqref="N61">
    <cfRule type="cellIs" dxfId="29" priority="15" stopIfTrue="1" operator="greaterThan">
      <formula>0</formula>
    </cfRule>
    <cfRule type="cellIs" dxfId="28" priority="16" stopIfTrue="1" operator="lessThanOrEqual">
      <formula>0</formula>
    </cfRule>
  </conditionalFormatting>
  <conditionalFormatting sqref="Q55 Q58">
    <cfRule type="cellIs" dxfId="27" priority="38" stopIfTrue="1" operator="lessThanOrEqual">
      <formula>0</formula>
    </cfRule>
  </conditionalFormatting>
  <conditionalFormatting sqref="Q55">
    <cfRule type="cellIs" dxfId="26" priority="37" stopIfTrue="1" operator="greaterThan">
      <formula>0</formula>
    </cfRule>
  </conditionalFormatting>
  <conditionalFormatting sqref="Q58:Q59">
    <cfRule type="cellIs" dxfId="25" priority="1" stopIfTrue="1" operator="greaterThan">
      <formula>0</formula>
    </cfRule>
  </conditionalFormatting>
  <conditionalFormatting sqref="Q59">
    <cfRule type="cellIs" dxfId="24" priority="2" stopIfTrue="1" operator="lessThan">
      <formula>0</formula>
    </cfRule>
  </conditionalFormatting>
  <conditionalFormatting sqref="Q61">
    <cfRule type="cellIs" dxfId="23" priority="13" stopIfTrue="1" operator="greaterThan">
      <formula>0</formula>
    </cfRule>
    <cfRule type="cellIs" dxfId="22" priority="14" stopIfTrue="1" operator="lessThanOrEqual">
      <formula>0</formula>
    </cfRule>
  </conditionalFormatting>
  <pageMargins left="0.39370078740157483" right="0.39370078740157483" top="0.74803149606299213" bottom="0.55118110236220474" header="0.51181102362204722" footer="0.27559055118110237"/>
  <pageSetup paperSize="9" scale="37"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S71"/>
  <sheetViews>
    <sheetView showGridLines="0" view="pageBreakPreview" zoomScale="85" zoomScaleNormal="85" zoomScaleSheetLayoutView="85" zoomScalePageLayoutView="85" workbookViewId="0">
      <selection activeCell="H22" sqref="H22"/>
    </sheetView>
  </sheetViews>
  <sheetFormatPr defaultColWidth="8.6328125" defaultRowHeight="14" x14ac:dyDescent="0.3"/>
  <cols>
    <col min="1" max="1" width="3.6328125" style="2" customWidth="1"/>
    <col min="2" max="2" width="3.54296875" style="2" customWidth="1"/>
    <col min="3" max="3" width="43.54296875" style="3" customWidth="1"/>
    <col min="4" max="4" width="1.54296875" style="3" customWidth="1"/>
    <col min="5" max="5" width="25.54296875" style="5" customWidth="1"/>
    <col min="6" max="6" width="10.54296875" style="5" customWidth="1"/>
    <col min="7" max="7" width="11" style="4" customWidth="1"/>
    <col min="8" max="8" width="25.54296875" style="5" customWidth="1"/>
    <col min="9" max="9" width="10.54296875" style="5" customWidth="1"/>
    <col min="10" max="10" width="3.54296875" style="4" customWidth="1"/>
    <col min="11" max="11" width="25.54296875" style="5" customWidth="1"/>
    <col min="12" max="12" width="10.54296875" style="5" customWidth="1"/>
    <col min="13" max="13" width="3.54296875" style="4" customWidth="1"/>
    <col min="14" max="14" width="25.54296875" style="5" customWidth="1"/>
    <col min="15" max="15" width="10.54296875" style="5" customWidth="1"/>
    <col min="16" max="16" width="3.54296875" style="4" customWidth="1"/>
    <col min="17" max="17" width="25.54296875" style="5" customWidth="1"/>
    <col min="18" max="18" width="10.54296875" style="5" customWidth="1"/>
    <col min="19" max="19" width="3" style="2" customWidth="1"/>
    <col min="20" max="16384" width="8.6328125" style="2"/>
  </cols>
  <sheetData>
    <row r="1" spans="1:19" s="8" customFormat="1" ht="17.149999999999999" customHeight="1" thickBot="1" x14ac:dyDescent="0.4">
      <c r="A1" s="35">
        <v>111</v>
      </c>
      <c r="B1" s="35"/>
      <c r="C1" s="35"/>
      <c r="D1" s="35"/>
      <c r="E1" s="35"/>
      <c r="F1" s="35"/>
      <c r="G1" s="35"/>
      <c r="H1" s="35"/>
      <c r="I1" s="35"/>
      <c r="J1" s="35"/>
      <c r="K1" s="35"/>
      <c r="L1" s="35"/>
      <c r="M1" s="35"/>
      <c r="N1" s="35"/>
      <c r="O1" s="35"/>
      <c r="P1" s="35"/>
      <c r="Q1" s="35"/>
      <c r="R1" s="35"/>
      <c r="S1" s="35"/>
    </row>
    <row r="2" spans="1:19" s="8" customFormat="1" ht="98.15" customHeight="1" thickTop="1" thickBot="1" x14ac:dyDescent="0.4">
      <c r="A2" s="35"/>
      <c r="B2" s="158"/>
      <c r="C2" s="300" t="s">
        <v>385</v>
      </c>
      <c r="D2" s="301"/>
      <c r="E2" s="301"/>
      <c r="F2" s="298" t="s">
        <v>371</v>
      </c>
      <c r="G2" s="298"/>
      <c r="H2" s="298"/>
      <c r="I2" s="298"/>
      <c r="J2" s="298"/>
      <c r="K2" s="298"/>
      <c r="L2" s="298"/>
      <c r="M2" s="298"/>
      <c r="N2" s="298"/>
      <c r="O2" s="298"/>
      <c r="P2" s="298"/>
      <c r="Q2" s="159"/>
      <c r="R2" s="159"/>
      <c r="S2" s="160"/>
    </row>
    <row r="3" spans="1:19" s="136" customFormat="1" ht="15" customHeight="1" thickTop="1" x14ac:dyDescent="0.35">
      <c r="B3" s="146"/>
      <c r="C3" s="137"/>
      <c r="D3" s="138"/>
      <c r="E3" s="305" t="s">
        <v>387</v>
      </c>
      <c r="F3" s="305"/>
      <c r="G3" s="305"/>
      <c r="H3" s="305"/>
      <c r="I3" s="305"/>
      <c r="J3" s="305"/>
      <c r="K3" s="305"/>
      <c r="L3" s="305"/>
      <c r="M3" s="305"/>
      <c r="N3" s="305"/>
      <c r="O3" s="305"/>
      <c r="P3" s="305"/>
      <c r="Q3" s="305"/>
      <c r="R3" s="139"/>
      <c r="S3" s="147"/>
    </row>
    <row r="4" spans="1:19" s="35" customFormat="1" ht="15" customHeight="1" thickBot="1" x14ac:dyDescent="0.4">
      <c r="B4" s="148"/>
      <c r="C4" s="44" t="s">
        <v>247</v>
      </c>
      <c r="D4" s="40"/>
      <c r="E4" s="306"/>
      <c r="F4" s="306"/>
      <c r="G4" s="306"/>
      <c r="H4" s="306"/>
      <c r="I4" s="306"/>
      <c r="J4" s="306"/>
      <c r="K4" s="306"/>
      <c r="L4" s="306"/>
      <c r="M4" s="306"/>
      <c r="N4" s="306"/>
      <c r="O4" s="306"/>
      <c r="P4" s="306"/>
      <c r="Q4" s="306"/>
      <c r="R4" s="37"/>
      <c r="S4" s="149"/>
    </row>
    <row r="5" spans="1:19" s="35" customFormat="1" ht="15" customHeight="1" thickBot="1" x14ac:dyDescent="0.4">
      <c r="B5" s="148"/>
      <c r="C5" s="219">
        <f>'P&amp;L'!C5</f>
        <v>0</v>
      </c>
      <c r="D5" s="40"/>
      <c r="E5" s="306"/>
      <c r="F5" s="306"/>
      <c r="G5" s="306"/>
      <c r="H5" s="306"/>
      <c r="I5" s="306"/>
      <c r="J5" s="306"/>
      <c r="K5" s="306"/>
      <c r="L5" s="306"/>
      <c r="M5" s="306"/>
      <c r="N5" s="306"/>
      <c r="O5" s="306"/>
      <c r="P5" s="306"/>
      <c r="Q5" s="306"/>
      <c r="R5" s="37"/>
      <c r="S5" s="149"/>
    </row>
    <row r="6" spans="1:19" s="35" customFormat="1" ht="15" customHeight="1" thickBot="1" x14ac:dyDescent="0.4">
      <c r="B6" s="148"/>
      <c r="C6" s="44" t="s">
        <v>45</v>
      </c>
      <c r="D6" s="40"/>
      <c r="E6" s="306"/>
      <c r="F6" s="306"/>
      <c r="G6" s="306"/>
      <c r="H6" s="306"/>
      <c r="I6" s="306"/>
      <c r="J6" s="306"/>
      <c r="K6" s="306"/>
      <c r="L6" s="306"/>
      <c r="M6" s="306"/>
      <c r="N6" s="306"/>
      <c r="O6" s="306"/>
      <c r="P6" s="306"/>
      <c r="Q6" s="306"/>
      <c r="R6" s="37"/>
      <c r="S6" s="149"/>
    </row>
    <row r="7" spans="1:19" s="35" customFormat="1" ht="15" customHeight="1" thickBot="1" x14ac:dyDescent="0.4">
      <c r="B7" s="148"/>
      <c r="C7" s="220">
        <f>'P&amp;L'!C7</f>
        <v>0</v>
      </c>
      <c r="D7" s="40"/>
      <c r="E7" s="306"/>
      <c r="F7" s="306"/>
      <c r="G7" s="306"/>
      <c r="H7" s="306"/>
      <c r="I7" s="306"/>
      <c r="J7" s="306"/>
      <c r="K7" s="306"/>
      <c r="L7" s="306"/>
      <c r="M7" s="306"/>
      <c r="N7" s="306"/>
      <c r="O7" s="306"/>
      <c r="P7" s="306"/>
      <c r="Q7" s="306"/>
      <c r="R7" s="37"/>
      <c r="S7" s="149"/>
    </row>
    <row r="8" spans="1:19" s="35" customFormat="1" ht="15" customHeight="1" thickBot="1" x14ac:dyDescent="0.4">
      <c r="B8" s="148"/>
      <c r="C8" s="42"/>
      <c r="D8" s="40"/>
      <c r="E8" s="306"/>
      <c r="F8" s="306"/>
      <c r="G8" s="306"/>
      <c r="H8" s="306"/>
      <c r="I8" s="306"/>
      <c r="J8" s="306"/>
      <c r="K8" s="306"/>
      <c r="L8" s="306"/>
      <c r="M8" s="306"/>
      <c r="N8" s="306"/>
      <c r="O8" s="306"/>
      <c r="P8" s="306"/>
      <c r="Q8" s="306"/>
      <c r="R8" s="37"/>
      <c r="S8" s="149"/>
    </row>
    <row r="9" spans="1:19" ht="57" customHeight="1" thickBot="1" x14ac:dyDescent="0.6">
      <c r="A9" s="6"/>
      <c r="B9" s="150"/>
      <c r="C9" s="221"/>
      <c r="D9" s="45"/>
      <c r="E9" s="302" t="s">
        <v>369</v>
      </c>
      <c r="F9" s="302"/>
      <c r="G9" s="55"/>
      <c r="H9" s="303" t="s">
        <v>382</v>
      </c>
      <c r="I9" s="304"/>
      <c r="J9" s="55"/>
      <c r="K9" s="303" t="s">
        <v>383</v>
      </c>
      <c r="L9" s="304"/>
      <c r="M9" s="55"/>
      <c r="N9" s="303" t="s">
        <v>384</v>
      </c>
      <c r="O9" s="303"/>
      <c r="P9" s="55"/>
      <c r="Q9" s="303" t="s">
        <v>388</v>
      </c>
      <c r="R9" s="303"/>
      <c r="S9" s="151"/>
    </row>
    <row r="10" spans="1:19" ht="19.25" customHeight="1" thickBot="1" x14ac:dyDescent="0.35">
      <c r="A10" s="35"/>
      <c r="B10" s="148"/>
      <c r="C10" s="55"/>
      <c r="D10" s="55"/>
      <c r="E10" s="56" t="s">
        <v>46</v>
      </c>
      <c r="F10" s="57" t="s">
        <v>280</v>
      </c>
      <c r="G10" s="55"/>
      <c r="H10" s="56" t="s">
        <v>46</v>
      </c>
      <c r="I10" s="57" t="s">
        <v>280</v>
      </c>
      <c r="J10" s="55"/>
      <c r="K10" s="56" t="s">
        <v>46</v>
      </c>
      <c r="L10" s="57" t="s">
        <v>280</v>
      </c>
      <c r="M10" s="55"/>
      <c r="N10" s="56" t="s">
        <v>46</v>
      </c>
      <c r="O10" s="57" t="s">
        <v>280</v>
      </c>
      <c r="P10" s="55"/>
      <c r="Q10" s="56" t="s">
        <v>46</v>
      </c>
      <c r="R10" s="57" t="s">
        <v>280</v>
      </c>
      <c r="S10" s="151"/>
    </row>
    <row r="11" spans="1:19" ht="19.25" customHeight="1" thickTop="1" thickBot="1" x14ac:dyDescent="0.35">
      <c r="A11" s="6"/>
      <c r="B11" s="150"/>
      <c r="C11" s="58" t="s">
        <v>268</v>
      </c>
      <c r="D11" s="45"/>
      <c r="E11" s="222" t="s">
        <v>237</v>
      </c>
      <c r="F11" s="116" t="e">
        <f>VLOOKUP(E11,#REF!,2,FALSE)</f>
        <v>#REF!</v>
      </c>
      <c r="G11" s="55"/>
      <c r="H11" s="222" t="s">
        <v>237</v>
      </c>
      <c r="I11" s="116" t="e">
        <f>VLOOKUP(H11,#REF!,2,FALSE)</f>
        <v>#REF!</v>
      </c>
      <c r="J11" s="55"/>
      <c r="K11" s="222" t="s">
        <v>237</v>
      </c>
      <c r="L11" s="116" t="e">
        <f>VLOOKUP(K11,#REF!,2,FALSE)</f>
        <v>#REF!</v>
      </c>
      <c r="M11" s="55"/>
      <c r="N11" s="222" t="s">
        <v>237</v>
      </c>
      <c r="O11" s="116" t="e">
        <f>VLOOKUP(N11,#REF!,2,FALSE)</f>
        <v>#REF!</v>
      </c>
      <c r="P11" s="55"/>
      <c r="Q11" s="222" t="s">
        <v>237</v>
      </c>
      <c r="R11" s="116" t="e">
        <f>VLOOKUP(Q11,#REF!,2,FALSE)</f>
        <v>#REF!</v>
      </c>
      <c r="S11" s="151"/>
    </row>
    <row r="12" spans="1:19" ht="15" customHeight="1" thickBot="1" x14ac:dyDescent="0.35">
      <c r="A12" s="6"/>
      <c r="B12" s="150"/>
      <c r="C12" s="45" t="str">
        <f>'P&amp;L'!C29</f>
        <v>Total Drinks (Post wastage)</v>
      </c>
      <c r="D12" s="45"/>
      <c r="E12" s="64">
        <f>'P&amp;L'!K22</f>
        <v>0</v>
      </c>
      <c r="F12" s="65">
        <f>IF(E12=0,0,E12/$E$16)</f>
        <v>0</v>
      </c>
      <c r="G12" s="140"/>
      <c r="H12" s="64">
        <f>E12*1.1</f>
        <v>0</v>
      </c>
      <c r="I12" s="65">
        <f>IF(H12=0,0,H12/$H$16)</f>
        <v>0</v>
      </c>
      <c r="J12" s="140"/>
      <c r="K12" s="64">
        <f>E12*0.9</f>
        <v>0</v>
      </c>
      <c r="L12" s="65">
        <f>IF(K12=0,0,K12/$K$16)</f>
        <v>0</v>
      </c>
      <c r="M12" s="140"/>
      <c r="N12" s="142">
        <f>E12</f>
        <v>0</v>
      </c>
      <c r="O12" s="65">
        <f>IF(N12=0,0,N12/$N$16)</f>
        <v>0</v>
      </c>
      <c r="P12" s="140"/>
      <c r="Q12" s="142">
        <f>E12</f>
        <v>0</v>
      </c>
      <c r="R12" s="65">
        <f t="shared" ref="Q12:R15" si="0">F12</f>
        <v>0</v>
      </c>
      <c r="S12" s="151"/>
    </row>
    <row r="13" spans="1:19" ht="15" customHeight="1" thickBot="1" x14ac:dyDescent="0.35">
      <c r="A13" s="6"/>
      <c r="B13" s="150"/>
      <c r="C13" s="45" t="str">
        <f>'P&amp;L'!C30</f>
        <v>Food</v>
      </c>
      <c r="D13" s="45"/>
      <c r="E13" s="64">
        <f>'P&amp;L'!K23</f>
        <v>0</v>
      </c>
      <c r="F13" s="65">
        <f>IF(E13=0,0,E13/$E$16)</f>
        <v>0</v>
      </c>
      <c r="G13" s="140"/>
      <c r="H13" s="64">
        <f>E13*1.1</f>
        <v>0</v>
      </c>
      <c r="I13" s="65">
        <f>IF(H13=0,0,H13/$H$16)</f>
        <v>0</v>
      </c>
      <c r="J13" s="140"/>
      <c r="K13" s="64">
        <f>E13*0.9</f>
        <v>0</v>
      </c>
      <c r="L13" s="65">
        <f>IF(K13=0,0,K13/$K$16)</f>
        <v>0</v>
      </c>
      <c r="M13" s="140"/>
      <c r="N13" s="142">
        <f>E13</f>
        <v>0</v>
      </c>
      <c r="O13" s="65">
        <f>IF(N13=0,0,N13/$N$16)</f>
        <v>0</v>
      </c>
      <c r="P13" s="140"/>
      <c r="Q13" s="142">
        <f t="shared" si="0"/>
        <v>0</v>
      </c>
      <c r="R13" s="65">
        <f t="shared" si="0"/>
        <v>0</v>
      </c>
      <c r="S13" s="151"/>
    </row>
    <row r="14" spans="1:19" ht="15" customHeight="1" thickBot="1" x14ac:dyDescent="0.35">
      <c r="A14" s="6"/>
      <c r="B14" s="150"/>
      <c r="C14" s="45" t="str">
        <f>'P&amp;L'!C31</f>
        <v>Accommodation</v>
      </c>
      <c r="D14" s="45"/>
      <c r="E14" s="64">
        <f>'P&amp;L'!K24</f>
        <v>0</v>
      </c>
      <c r="F14" s="65">
        <f>IF(E14=0,0,E14/$E$16)</f>
        <v>0</v>
      </c>
      <c r="G14" s="140"/>
      <c r="H14" s="64">
        <f>E14*1.1</f>
        <v>0</v>
      </c>
      <c r="I14" s="65">
        <f>IF(H14=0,0,H14/$H$16)</f>
        <v>0</v>
      </c>
      <c r="J14" s="140"/>
      <c r="K14" s="64">
        <f>E14*0.9</f>
        <v>0</v>
      </c>
      <c r="L14" s="65">
        <f>IF(K14=0,0,K14/$K$16)</f>
        <v>0</v>
      </c>
      <c r="M14" s="140"/>
      <c r="N14" s="142">
        <f>E14</f>
        <v>0</v>
      </c>
      <c r="O14" s="65">
        <f>IF(N14=0,0,N14/$N$16)</f>
        <v>0</v>
      </c>
      <c r="P14" s="140"/>
      <c r="Q14" s="142">
        <f t="shared" si="0"/>
        <v>0</v>
      </c>
      <c r="R14" s="65">
        <f t="shared" si="0"/>
        <v>0</v>
      </c>
      <c r="S14" s="151"/>
    </row>
    <row r="15" spans="1:19" ht="15" customHeight="1" thickBot="1" x14ac:dyDescent="0.35">
      <c r="A15" s="6"/>
      <c r="B15" s="150"/>
      <c r="C15" s="45" t="str">
        <f>'P&amp;L'!C32</f>
        <v>Other Sales</v>
      </c>
      <c r="D15" s="45"/>
      <c r="E15" s="68">
        <f>'P&amp;L'!K25</f>
        <v>0</v>
      </c>
      <c r="F15" s="65">
        <f>IF(E15=0,0,E15/$E$16)</f>
        <v>0</v>
      </c>
      <c r="G15" s="140"/>
      <c r="H15" s="64">
        <f>E15*1.1</f>
        <v>0</v>
      </c>
      <c r="I15" s="65">
        <f>IF(H15=0,0,H15/$H$16)</f>
        <v>0</v>
      </c>
      <c r="J15" s="140"/>
      <c r="K15" s="64">
        <f>E15*0.9</f>
        <v>0</v>
      </c>
      <c r="L15" s="65">
        <f>IF(K15=0,0,K15/$K$16)</f>
        <v>0</v>
      </c>
      <c r="M15" s="140"/>
      <c r="N15" s="142">
        <f>E15</f>
        <v>0</v>
      </c>
      <c r="O15" s="65">
        <f>IF(N15=0,0,N15/$N$16)</f>
        <v>0</v>
      </c>
      <c r="P15" s="140"/>
      <c r="Q15" s="142">
        <f t="shared" si="0"/>
        <v>0</v>
      </c>
      <c r="R15" s="65">
        <f t="shared" si="0"/>
        <v>0</v>
      </c>
      <c r="S15" s="151"/>
    </row>
    <row r="16" spans="1:19" ht="15" customHeight="1" thickTop="1" thickBot="1" x14ac:dyDescent="0.35">
      <c r="A16" s="6"/>
      <c r="B16" s="150"/>
      <c r="C16" s="46" t="s">
        <v>8</v>
      </c>
      <c r="D16" s="46"/>
      <c r="E16" s="69">
        <f>'P&amp;L'!K26</f>
        <v>0</v>
      </c>
      <c r="F16" s="60"/>
      <c r="G16" s="141"/>
      <c r="H16" s="176">
        <f>SUM(H12:H15)</f>
        <v>0</v>
      </c>
      <c r="I16" s="60"/>
      <c r="J16" s="141"/>
      <c r="K16" s="176">
        <f>SUM(K12:K15)</f>
        <v>0</v>
      </c>
      <c r="L16" s="60"/>
      <c r="M16" s="141"/>
      <c r="N16" s="69">
        <f>SUM(N12:N15)</f>
        <v>0</v>
      </c>
      <c r="O16" s="60"/>
      <c r="P16" s="141"/>
      <c r="Q16" s="69">
        <f>SUM(Q12:Q15)</f>
        <v>0</v>
      </c>
      <c r="R16" s="60"/>
      <c r="S16" s="151"/>
    </row>
    <row r="17" spans="1:19" ht="15" customHeight="1" thickTop="1" x14ac:dyDescent="0.3">
      <c r="A17" s="6"/>
      <c r="B17" s="150"/>
      <c r="C17" s="45"/>
      <c r="D17" s="45"/>
      <c r="E17" s="72"/>
      <c r="F17" s="60"/>
      <c r="G17" s="141"/>
      <c r="H17" s="72"/>
      <c r="I17" s="60"/>
      <c r="J17" s="141"/>
      <c r="K17" s="169"/>
      <c r="L17" s="60"/>
      <c r="M17" s="141"/>
      <c r="N17" s="72"/>
      <c r="O17" s="60"/>
      <c r="P17" s="141"/>
      <c r="Q17" s="72"/>
      <c r="R17" s="60"/>
      <c r="S17" s="151"/>
    </row>
    <row r="18" spans="1:19" ht="15" customHeight="1" thickBot="1" x14ac:dyDescent="0.35">
      <c r="A18" s="6"/>
      <c r="B18" s="150"/>
      <c r="C18" s="46" t="s">
        <v>7</v>
      </c>
      <c r="D18" s="73"/>
      <c r="E18" s="72"/>
      <c r="F18" s="60" t="s">
        <v>245</v>
      </c>
      <c r="G18" s="141"/>
      <c r="H18" s="183"/>
      <c r="I18" s="60" t="s">
        <v>245</v>
      </c>
      <c r="J18" s="141"/>
      <c r="K18" s="72"/>
      <c r="L18" s="60" t="s">
        <v>245</v>
      </c>
      <c r="M18" s="141"/>
      <c r="N18" s="72"/>
      <c r="O18" s="60" t="s">
        <v>245</v>
      </c>
      <c r="P18" s="141"/>
      <c r="Q18" s="72"/>
      <c r="R18" s="60" t="s">
        <v>245</v>
      </c>
      <c r="S18" s="151"/>
    </row>
    <row r="19" spans="1:19" ht="15" customHeight="1" thickBot="1" x14ac:dyDescent="0.35">
      <c r="A19" s="6"/>
      <c r="B19" s="150"/>
      <c r="C19" s="49" t="str">
        <f>'P&amp;L'!C29</f>
        <v>Total Drinks (Post wastage)</v>
      </c>
      <c r="D19" s="45"/>
      <c r="E19" s="64">
        <v>0</v>
      </c>
      <c r="F19" s="65">
        <f>'P&amp;L'!F29</f>
        <v>0</v>
      </c>
      <c r="G19" s="140"/>
      <c r="H19" s="64">
        <f>I19*H12</f>
        <v>0</v>
      </c>
      <c r="I19" s="65">
        <f>F19</f>
        <v>0</v>
      </c>
      <c r="J19" s="140"/>
      <c r="K19" s="64">
        <f>L19*K12</f>
        <v>0</v>
      </c>
      <c r="L19" s="65">
        <f>F19</f>
        <v>0</v>
      </c>
      <c r="M19" s="140"/>
      <c r="N19" s="182">
        <f t="shared" ref="N19:O23" si="1">E19</f>
        <v>0</v>
      </c>
      <c r="O19" s="181">
        <f t="shared" si="1"/>
        <v>0</v>
      </c>
      <c r="P19" s="140"/>
      <c r="Q19" s="142">
        <f>E19</f>
        <v>0</v>
      </c>
      <c r="R19" s="65">
        <f>F19</f>
        <v>0</v>
      </c>
      <c r="S19" s="151"/>
    </row>
    <row r="20" spans="1:19" ht="15" customHeight="1" thickBot="1" x14ac:dyDescent="0.35">
      <c r="A20" s="6"/>
      <c r="B20" s="150"/>
      <c r="C20" s="49" t="str">
        <f>'P&amp;L'!C30</f>
        <v>Food</v>
      </c>
      <c r="D20" s="45"/>
      <c r="E20" s="64">
        <v>0</v>
      </c>
      <c r="F20" s="65">
        <f>'P&amp;L'!F30</f>
        <v>0</v>
      </c>
      <c r="G20" s="140"/>
      <c r="H20" s="64">
        <f>I20*H13</f>
        <v>0</v>
      </c>
      <c r="I20" s="65">
        <f>F20</f>
        <v>0</v>
      </c>
      <c r="J20" s="140"/>
      <c r="K20" s="64">
        <f>L20*K13</f>
        <v>0</v>
      </c>
      <c r="L20" s="65">
        <f t="shared" ref="L20:L23" si="2">F20</f>
        <v>0</v>
      </c>
      <c r="M20" s="140"/>
      <c r="N20" s="182">
        <f t="shared" si="1"/>
        <v>0</v>
      </c>
      <c r="O20" s="181">
        <f t="shared" si="1"/>
        <v>0</v>
      </c>
      <c r="P20" s="140"/>
      <c r="Q20" s="142">
        <f t="shared" ref="Q20:Q22" si="3">E20</f>
        <v>0</v>
      </c>
      <c r="R20" s="65">
        <f t="shared" ref="R20:R22" si="4">F20</f>
        <v>0</v>
      </c>
      <c r="S20" s="151"/>
    </row>
    <row r="21" spans="1:19" ht="15" customHeight="1" thickBot="1" x14ac:dyDescent="0.35">
      <c r="A21" s="6"/>
      <c r="B21" s="150"/>
      <c r="C21" s="49" t="str">
        <f>'P&amp;L'!C31</f>
        <v>Accommodation</v>
      </c>
      <c r="D21" s="45"/>
      <c r="E21" s="64">
        <f>'P&amp;L'!K31</f>
        <v>0</v>
      </c>
      <c r="F21" s="65">
        <f>'P&amp;L'!F31</f>
        <v>0</v>
      </c>
      <c r="G21" s="140"/>
      <c r="H21" s="64">
        <v>0</v>
      </c>
      <c r="I21" s="65">
        <f>F21</f>
        <v>0</v>
      </c>
      <c r="J21" s="140"/>
      <c r="K21" s="64">
        <f>L21*K14</f>
        <v>0</v>
      </c>
      <c r="L21" s="65">
        <f t="shared" si="2"/>
        <v>0</v>
      </c>
      <c r="M21" s="140"/>
      <c r="N21" s="182">
        <f t="shared" si="1"/>
        <v>0</v>
      </c>
      <c r="O21" s="181">
        <f t="shared" si="1"/>
        <v>0</v>
      </c>
      <c r="P21" s="140"/>
      <c r="Q21" s="142">
        <f t="shared" si="3"/>
        <v>0</v>
      </c>
      <c r="R21" s="65">
        <f t="shared" si="4"/>
        <v>0</v>
      </c>
      <c r="S21" s="151"/>
    </row>
    <row r="22" spans="1:19" ht="15" customHeight="1" thickBot="1" x14ac:dyDescent="0.35">
      <c r="A22" s="6"/>
      <c r="B22" s="150"/>
      <c r="C22" s="49" t="str">
        <f>'P&amp;L'!C32</f>
        <v>Other Sales</v>
      </c>
      <c r="D22" s="45"/>
      <c r="E22" s="64">
        <f>'P&amp;L'!K32</f>
        <v>0</v>
      </c>
      <c r="F22" s="65">
        <f>'P&amp;L'!F32</f>
        <v>0</v>
      </c>
      <c r="G22" s="140"/>
      <c r="H22" s="64">
        <f>I22*H15</f>
        <v>0</v>
      </c>
      <c r="I22" s="65">
        <f>F22</f>
        <v>0</v>
      </c>
      <c r="J22" s="140"/>
      <c r="K22" s="64">
        <f>L22*K15</f>
        <v>0</v>
      </c>
      <c r="L22" s="65">
        <f t="shared" si="2"/>
        <v>0</v>
      </c>
      <c r="M22" s="140"/>
      <c r="N22" s="182">
        <f t="shared" si="1"/>
        <v>0</v>
      </c>
      <c r="O22" s="181">
        <f t="shared" si="1"/>
        <v>0</v>
      </c>
      <c r="P22" s="140"/>
      <c r="Q22" s="142">
        <f t="shared" si="3"/>
        <v>0</v>
      </c>
      <c r="R22" s="65">
        <f t="shared" si="4"/>
        <v>0</v>
      </c>
      <c r="S22" s="151"/>
    </row>
    <row r="23" spans="1:19" ht="15" customHeight="1" thickBot="1" x14ac:dyDescent="0.35">
      <c r="A23" s="6"/>
      <c r="B23" s="150"/>
      <c r="C23" s="49" t="str">
        <f>'P&amp;L'!C33</f>
        <v>Net Machine Income</v>
      </c>
      <c r="D23" s="45"/>
      <c r="E23" s="64">
        <f>'P&amp;L'!K33</f>
        <v>0</v>
      </c>
      <c r="F23" s="65">
        <f>'P&amp;L'!F33</f>
        <v>1</v>
      </c>
      <c r="G23" s="140"/>
      <c r="H23" s="64">
        <f>E23</f>
        <v>0</v>
      </c>
      <c r="I23" s="65">
        <f>F23</f>
        <v>1</v>
      </c>
      <c r="J23" s="140"/>
      <c r="K23" s="64">
        <f>E23</f>
        <v>0</v>
      </c>
      <c r="L23" s="65">
        <f t="shared" si="2"/>
        <v>1</v>
      </c>
      <c r="M23" s="140"/>
      <c r="N23" s="182">
        <f t="shared" si="1"/>
        <v>0</v>
      </c>
      <c r="O23" s="181">
        <f t="shared" si="1"/>
        <v>1</v>
      </c>
      <c r="P23" s="140"/>
      <c r="Q23" s="142">
        <f>H23</f>
        <v>0</v>
      </c>
      <c r="R23" s="65">
        <f>F23</f>
        <v>1</v>
      </c>
      <c r="S23" s="151"/>
    </row>
    <row r="24" spans="1:19" ht="15" customHeight="1" thickTop="1" thickBot="1" x14ac:dyDescent="0.35">
      <c r="A24" s="6"/>
      <c r="B24" s="150"/>
      <c r="C24" s="46" t="s">
        <v>325</v>
      </c>
      <c r="D24" s="73"/>
      <c r="E24" s="69">
        <f>'P&amp;L'!K34</f>
        <v>0</v>
      </c>
      <c r="F24" s="81"/>
      <c r="G24" s="141"/>
      <c r="H24" s="69">
        <f>SUM(H19:H23)</f>
        <v>0</v>
      </c>
      <c r="I24" s="81"/>
      <c r="J24" s="141"/>
      <c r="K24" s="69">
        <f>SUM(K19:K23)</f>
        <v>0</v>
      </c>
      <c r="L24" s="81"/>
      <c r="M24" s="141"/>
      <c r="N24" s="69">
        <f>SUM(N19:N23)</f>
        <v>0</v>
      </c>
      <c r="O24" s="81"/>
      <c r="P24" s="141"/>
      <c r="Q24" s="69">
        <f>SUM(Q19:Q23)</f>
        <v>0</v>
      </c>
      <c r="R24" s="81"/>
      <c r="S24" s="151"/>
    </row>
    <row r="25" spans="1:19" ht="15" customHeight="1" thickTop="1" x14ac:dyDescent="0.3">
      <c r="A25" s="45"/>
      <c r="B25" s="150"/>
      <c r="C25" s="45"/>
      <c r="D25" s="45"/>
      <c r="E25" s="72"/>
      <c r="F25" s="81"/>
      <c r="G25" s="141"/>
      <c r="H25" s="72"/>
      <c r="I25" s="81"/>
      <c r="J25" s="141"/>
      <c r="K25" s="72"/>
      <c r="L25" s="81"/>
      <c r="M25" s="141"/>
      <c r="N25" s="169"/>
      <c r="O25" s="81"/>
      <c r="P25" s="141"/>
      <c r="Q25" s="72"/>
      <c r="R25" s="81"/>
      <c r="S25" s="151"/>
    </row>
    <row r="26" spans="1:19" ht="15" customHeight="1" thickBot="1" x14ac:dyDescent="0.35">
      <c r="A26" s="6"/>
      <c r="B26" s="150"/>
      <c r="C26" s="46" t="s">
        <v>9</v>
      </c>
      <c r="D26" s="73"/>
      <c r="E26" s="72"/>
      <c r="F26" s="81" t="s">
        <v>244</v>
      </c>
      <c r="G26" s="141"/>
      <c r="H26" s="72"/>
      <c r="I26" s="81" t="s">
        <v>244</v>
      </c>
      <c r="J26" s="141"/>
      <c r="K26" s="72"/>
      <c r="L26" s="81" t="s">
        <v>244</v>
      </c>
      <c r="M26" s="141"/>
      <c r="N26" s="72"/>
      <c r="O26" s="81" t="s">
        <v>244</v>
      </c>
      <c r="P26" s="141"/>
      <c r="Q26" s="72"/>
      <c r="R26" s="81" t="s">
        <v>244</v>
      </c>
      <c r="S26" s="151"/>
    </row>
    <row r="27" spans="1:19" ht="15" customHeight="1" thickBot="1" x14ac:dyDescent="0.35">
      <c r="A27" s="49"/>
      <c r="B27" s="150"/>
      <c r="C27" s="49" t="str">
        <f>'P&amp;L'!C37</f>
        <v>Wages &amp; Salaries inc NI</v>
      </c>
      <c r="D27" s="45"/>
      <c r="E27" s="75">
        <f>'P&amp;L'!K37</f>
        <v>0</v>
      </c>
      <c r="F27" s="83">
        <f>IF($E$16=0,0,E27/$E$16)</f>
        <v>0</v>
      </c>
      <c r="G27" s="140"/>
      <c r="H27" s="75">
        <f>E27</f>
        <v>0</v>
      </c>
      <c r="I27" s="83">
        <f t="shared" ref="I27:I48" si="5">IF($H$16=0,0,H27/$H$16)</f>
        <v>0</v>
      </c>
      <c r="J27" s="140"/>
      <c r="K27" s="75">
        <f>E27</f>
        <v>0</v>
      </c>
      <c r="L27" s="83">
        <f t="shared" ref="L27:L48" si="6">IF($K$16=0,0,K27/$K$16)</f>
        <v>0</v>
      </c>
      <c r="M27" s="140"/>
      <c r="N27" s="143">
        <f t="shared" ref="N27:N47" si="7">E27*1.05</f>
        <v>0</v>
      </c>
      <c r="O27" s="83">
        <f t="shared" ref="O27:O48" si="8">IF($N$16=0,0,N27/$N$16)</f>
        <v>0</v>
      </c>
      <c r="P27" s="140"/>
      <c r="Q27" s="143">
        <f>E27*0.95</f>
        <v>0</v>
      </c>
      <c r="R27" s="83">
        <f>IF($Q$16=0,0,Q27/$Q$16)</f>
        <v>0</v>
      </c>
      <c r="S27" s="151"/>
    </row>
    <row r="28" spans="1:19" ht="15" customHeight="1" thickBot="1" x14ac:dyDescent="0.35">
      <c r="A28" s="45"/>
      <c r="B28" s="150"/>
      <c r="C28" s="49" t="str">
        <f>'P&amp;L'!C38</f>
        <v>Business Rates</v>
      </c>
      <c r="D28" s="45"/>
      <c r="E28" s="75">
        <f>'P&amp;L'!K38</f>
        <v>0</v>
      </c>
      <c r="F28" s="83">
        <f t="shared" ref="F28:F48" si="9">IF($E$16=0,0,E28/$E$16)</f>
        <v>0</v>
      </c>
      <c r="G28" s="140"/>
      <c r="H28" s="75">
        <f t="shared" ref="H28:H47" si="10">E28</f>
        <v>0</v>
      </c>
      <c r="I28" s="83">
        <f t="shared" si="5"/>
        <v>0</v>
      </c>
      <c r="J28" s="140"/>
      <c r="K28" s="75">
        <f t="shared" ref="K28:K47" si="11">E28</f>
        <v>0</v>
      </c>
      <c r="L28" s="83">
        <f t="shared" si="6"/>
        <v>0</v>
      </c>
      <c r="M28" s="140"/>
      <c r="N28" s="143">
        <f t="shared" si="7"/>
        <v>0</v>
      </c>
      <c r="O28" s="83">
        <f t="shared" si="8"/>
        <v>0</v>
      </c>
      <c r="P28" s="140"/>
      <c r="Q28" s="143">
        <f t="shared" ref="Q28:Q47" si="12">E28*0.95</f>
        <v>0</v>
      </c>
      <c r="R28" s="83">
        <f>IF($FP16=0,0,Q28/$Q$16)</f>
        <v>0</v>
      </c>
      <c r="S28" s="151"/>
    </row>
    <row r="29" spans="1:19" ht="15" customHeight="1" thickBot="1" x14ac:dyDescent="0.35">
      <c r="A29" s="45"/>
      <c r="B29" s="150"/>
      <c r="C29" s="49" t="str">
        <f>'P&amp;L'!C39</f>
        <v>Water Rates</v>
      </c>
      <c r="D29" s="45"/>
      <c r="E29" s="75">
        <f>'P&amp;L'!K39</f>
        <v>0</v>
      </c>
      <c r="F29" s="83">
        <f t="shared" si="9"/>
        <v>0</v>
      </c>
      <c r="G29" s="140"/>
      <c r="H29" s="75">
        <f t="shared" si="10"/>
        <v>0</v>
      </c>
      <c r="I29" s="83">
        <f>IF($H$16=0,0,H29/$H$16)</f>
        <v>0</v>
      </c>
      <c r="J29" s="140"/>
      <c r="K29" s="75">
        <f t="shared" si="11"/>
        <v>0</v>
      </c>
      <c r="L29" s="83">
        <f t="shared" si="6"/>
        <v>0</v>
      </c>
      <c r="M29" s="140"/>
      <c r="N29" s="143">
        <f t="shared" si="7"/>
        <v>0</v>
      </c>
      <c r="O29" s="83">
        <f t="shared" si="8"/>
        <v>0</v>
      </c>
      <c r="P29" s="140"/>
      <c r="Q29" s="143">
        <f t="shared" si="12"/>
        <v>0</v>
      </c>
      <c r="R29" s="83">
        <f t="shared" ref="R29:R48" si="13">IF($Q$16=0,0,Q29/$Q$16)</f>
        <v>0</v>
      </c>
      <c r="S29" s="151"/>
    </row>
    <row r="30" spans="1:19" ht="15" customHeight="1" thickBot="1" x14ac:dyDescent="0.35">
      <c r="A30" s="45"/>
      <c r="B30" s="150"/>
      <c r="C30" s="49" t="str">
        <f>'P&amp;L'!C40</f>
        <v>Heat / Light / Power</v>
      </c>
      <c r="D30" s="45"/>
      <c r="E30" s="75">
        <f>'P&amp;L'!K40</f>
        <v>0</v>
      </c>
      <c r="F30" s="83">
        <f t="shared" si="9"/>
        <v>0</v>
      </c>
      <c r="G30" s="140"/>
      <c r="H30" s="75">
        <f t="shared" si="10"/>
        <v>0</v>
      </c>
      <c r="I30" s="83">
        <f t="shared" si="5"/>
        <v>0</v>
      </c>
      <c r="J30" s="140"/>
      <c r="K30" s="75">
        <f t="shared" si="11"/>
        <v>0</v>
      </c>
      <c r="L30" s="83">
        <f t="shared" si="6"/>
        <v>0</v>
      </c>
      <c r="M30" s="140"/>
      <c r="N30" s="143">
        <f t="shared" si="7"/>
        <v>0</v>
      </c>
      <c r="O30" s="83">
        <f t="shared" si="8"/>
        <v>0</v>
      </c>
      <c r="P30" s="140"/>
      <c r="Q30" s="143">
        <f t="shared" si="12"/>
        <v>0</v>
      </c>
      <c r="R30" s="83">
        <f t="shared" si="13"/>
        <v>0</v>
      </c>
      <c r="S30" s="151"/>
    </row>
    <row r="31" spans="1:19" ht="15" customHeight="1" thickBot="1" x14ac:dyDescent="0.35">
      <c r="A31" s="45"/>
      <c r="B31" s="150"/>
      <c r="C31" s="49" t="str">
        <f>'P&amp;L'!C41</f>
        <v>Repairs &amp; Maintenance</v>
      </c>
      <c r="D31" s="45"/>
      <c r="E31" s="75">
        <f>'P&amp;L'!K41</f>
        <v>0</v>
      </c>
      <c r="F31" s="83">
        <f t="shared" si="9"/>
        <v>0</v>
      </c>
      <c r="G31" s="140"/>
      <c r="H31" s="75">
        <f t="shared" si="10"/>
        <v>0</v>
      </c>
      <c r="I31" s="83">
        <f t="shared" si="5"/>
        <v>0</v>
      </c>
      <c r="J31" s="140"/>
      <c r="K31" s="75">
        <f t="shared" si="11"/>
        <v>0</v>
      </c>
      <c r="L31" s="83">
        <f t="shared" si="6"/>
        <v>0</v>
      </c>
      <c r="M31" s="140"/>
      <c r="N31" s="143">
        <f t="shared" si="7"/>
        <v>0</v>
      </c>
      <c r="O31" s="83">
        <f t="shared" si="8"/>
        <v>0</v>
      </c>
      <c r="P31" s="140"/>
      <c r="Q31" s="143">
        <f t="shared" si="12"/>
        <v>0</v>
      </c>
      <c r="R31" s="83">
        <f t="shared" si="13"/>
        <v>0</v>
      </c>
      <c r="S31" s="151"/>
    </row>
    <row r="32" spans="1:19" ht="15" customHeight="1" thickBot="1" x14ac:dyDescent="0.35">
      <c r="A32" s="45"/>
      <c r="B32" s="150"/>
      <c r="C32" s="49" t="str">
        <f>'P&amp;L'!C42</f>
        <v>Gardening Expenses</v>
      </c>
      <c r="D32" s="45"/>
      <c r="E32" s="75">
        <f>'P&amp;L'!K42</f>
        <v>0</v>
      </c>
      <c r="F32" s="83">
        <f t="shared" si="9"/>
        <v>0</v>
      </c>
      <c r="G32" s="140"/>
      <c r="H32" s="75">
        <f t="shared" si="10"/>
        <v>0</v>
      </c>
      <c r="I32" s="83">
        <f t="shared" si="5"/>
        <v>0</v>
      </c>
      <c r="J32" s="140"/>
      <c r="K32" s="75">
        <f t="shared" si="11"/>
        <v>0</v>
      </c>
      <c r="L32" s="83">
        <f t="shared" si="6"/>
        <v>0</v>
      </c>
      <c r="M32" s="140"/>
      <c r="N32" s="143">
        <f t="shared" si="7"/>
        <v>0</v>
      </c>
      <c r="O32" s="83">
        <f t="shared" si="8"/>
        <v>0</v>
      </c>
      <c r="P32" s="140"/>
      <c r="Q32" s="143">
        <f t="shared" si="12"/>
        <v>0</v>
      </c>
      <c r="R32" s="83">
        <f t="shared" si="13"/>
        <v>0</v>
      </c>
      <c r="S32" s="151"/>
    </row>
    <row r="33" spans="1:19" ht="15" customHeight="1" thickBot="1" x14ac:dyDescent="0.35">
      <c r="A33" s="45"/>
      <c r="B33" s="150"/>
      <c r="C33" s="49" t="str">
        <f>'P&amp;L'!C43</f>
        <v>Insurance &amp; MSA</v>
      </c>
      <c r="D33" s="45"/>
      <c r="E33" s="75">
        <f>'P&amp;L'!K43</f>
        <v>0</v>
      </c>
      <c r="F33" s="83">
        <f t="shared" si="9"/>
        <v>0</v>
      </c>
      <c r="G33" s="140"/>
      <c r="H33" s="75">
        <f t="shared" si="10"/>
        <v>0</v>
      </c>
      <c r="I33" s="83">
        <f t="shared" si="5"/>
        <v>0</v>
      </c>
      <c r="J33" s="140"/>
      <c r="K33" s="75">
        <f t="shared" si="11"/>
        <v>0</v>
      </c>
      <c r="L33" s="83">
        <f t="shared" si="6"/>
        <v>0</v>
      </c>
      <c r="M33" s="140"/>
      <c r="N33" s="143">
        <f t="shared" si="7"/>
        <v>0</v>
      </c>
      <c r="O33" s="83">
        <f t="shared" si="8"/>
        <v>0</v>
      </c>
      <c r="P33" s="140"/>
      <c r="Q33" s="143">
        <f t="shared" si="12"/>
        <v>0</v>
      </c>
      <c r="R33" s="83">
        <f t="shared" si="13"/>
        <v>0</v>
      </c>
      <c r="S33" s="151"/>
    </row>
    <row r="34" spans="1:19" ht="15" customHeight="1" thickBot="1" x14ac:dyDescent="0.35">
      <c r="A34" s="45"/>
      <c r="B34" s="150"/>
      <c r="C34" s="49" t="str">
        <f>'P&amp;L'!C44</f>
        <v>Licensing</v>
      </c>
      <c r="D34" s="45"/>
      <c r="E34" s="75">
        <f>'P&amp;L'!K44</f>
        <v>0</v>
      </c>
      <c r="F34" s="83">
        <f t="shared" si="9"/>
        <v>0</v>
      </c>
      <c r="G34" s="140"/>
      <c r="H34" s="75">
        <f t="shared" si="10"/>
        <v>0</v>
      </c>
      <c r="I34" s="83">
        <f t="shared" si="5"/>
        <v>0</v>
      </c>
      <c r="J34" s="140"/>
      <c r="K34" s="75">
        <f t="shared" si="11"/>
        <v>0</v>
      </c>
      <c r="L34" s="83">
        <f t="shared" si="6"/>
        <v>0</v>
      </c>
      <c r="M34" s="140"/>
      <c r="N34" s="143">
        <f t="shared" si="7"/>
        <v>0</v>
      </c>
      <c r="O34" s="83">
        <f t="shared" si="8"/>
        <v>0</v>
      </c>
      <c r="P34" s="140"/>
      <c r="Q34" s="143">
        <f t="shared" si="12"/>
        <v>0</v>
      </c>
      <c r="R34" s="83">
        <f t="shared" si="13"/>
        <v>0</v>
      </c>
      <c r="S34" s="151"/>
    </row>
    <row r="35" spans="1:19" ht="15" customHeight="1" thickBot="1" x14ac:dyDescent="0.35">
      <c r="A35" s="45"/>
      <c r="B35" s="150"/>
      <c r="C35" s="49" t="str">
        <f>'P&amp;L'!C45</f>
        <v>Tenant Insurance</v>
      </c>
      <c r="D35" s="45"/>
      <c r="E35" s="75">
        <f>'P&amp;L'!K45</f>
        <v>0</v>
      </c>
      <c r="F35" s="83">
        <f t="shared" si="9"/>
        <v>0</v>
      </c>
      <c r="G35" s="140"/>
      <c r="H35" s="75">
        <f t="shared" si="10"/>
        <v>0</v>
      </c>
      <c r="I35" s="83">
        <f t="shared" si="5"/>
        <v>0</v>
      </c>
      <c r="J35" s="140"/>
      <c r="K35" s="75">
        <f t="shared" si="11"/>
        <v>0</v>
      </c>
      <c r="L35" s="83">
        <f t="shared" si="6"/>
        <v>0</v>
      </c>
      <c r="M35" s="140"/>
      <c r="N35" s="143">
        <f t="shared" si="7"/>
        <v>0</v>
      </c>
      <c r="O35" s="83">
        <f t="shared" si="8"/>
        <v>0</v>
      </c>
      <c r="P35" s="140"/>
      <c r="Q35" s="143">
        <f t="shared" si="12"/>
        <v>0</v>
      </c>
      <c r="R35" s="83">
        <f t="shared" si="13"/>
        <v>0</v>
      </c>
      <c r="S35" s="151"/>
    </row>
    <row r="36" spans="1:19" ht="15" customHeight="1" thickBot="1" x14ac:dyDescent="0.35">
      <c r="A36" s="45"/>
      <c r="B36" s="150"/>
      <c r="C36" s="49" t="str">
        <f>'P&amp;L'!C46</f>
        <v>Sky &amp; PRS</v>
      </c>
      <c r="D36" s="45"/>
      <c r="E36" s="75">
        <f>'P&amp;L'!K46</f>
        <v>0</v>
      </c>
      <c r="F36" s="83">
        <f t="shared" si="9"/>
        <v>0</v>
      </c>
      <c r="G36" s="140"/>
      <c r="H36" s="75">
        <f t="shared" si="10"/>
        <v>0</v>
      </c>
      <c r="I36" s="83">
        <f t="shared" si="5"/>
        <v>0</v>
      </c>
      <c r="J36" s="140"/>
      <c r="K36" s="75">
        <f t="shared" si="11"/>
        <v>0</v>
      </c>
      <c r="L36" s="83">
        <f t="shared" si="6"/>
        <v>0</v>
      </c>
      <c r="M36" s="140"/>
      <c r="N36" s="143">
        <f t="shared" si="7"/>
        <v>0</v>
      </c>
      <c r="O36" s="83">
        <f t="shared" si="8"/>
        <v>0</v>
      </c>
      <c r="P36" s="140"/>
      <c r="Q36" s="143">
        <f t="shared" si="12"/>
        <v>0</v>
      </c>
      <c r="R36" s="83">
        <f t="shared" si="13"/>
        <v>0</v>
      </c>
      <c r="S36" s="151"/>
    </row>
    <row r="37" spans="1:19" ht="15" customHeight="1" thickBot="1" x14ac:dyDescent="0.35">
      <c r="A37" s="45"/>
      <c r="B37" s="150"/>
      <c r="C37" s="49" t="str">
        <f>'P&amp;L'!C47</f>
        <v>Entertainment</v>
      </c>
      <c r="D37" s="45"/>
      <c r="E37" s="75">
        <f>'P&amp;L'!K47</f>
        <v>0</v>
      </c>
      <c r="F37" s="83">
        <f t="shared" si="9"/>
        <v>0</v>
      </c>
      <c r="G37" s="140"/>
      <c r="H37" s="75">
        <f t="shared" si="10"/>
        <v>0</v>
      </c>
      <c r="I37" s="83">
        <f t="shared" si="5"/>
        <v>0</v>
      </c>
      <c r="J37" s="140"/>
      <c r="K37" s="75">
        <f t="shared" si="11"/>
        <v>0</v>
      </c>
      <c r="L37" s="83">
        <f t="shared" si="6"/>
        <v>0</v>
      </c>
      <c r="M37" s="140"/>
      <c r="N37" s="143">
        <f t="shared" si="7"/>
        <v>0</v>
      </c>
      <c r="O37" s="83">
        <f t="shared" si="8"/>
        <v>0</v>
      </c>
      <c r="P37" s="140"/>
      <c r="Q37" s="143">
        <f t="shared" si="12"/>
        <v>0</v>
      </c>
      <c r="R37" s="83">
        <f t="shared" si="13"/>
        <v>0</v>
      </c>
      <c r="S37" s="151"/>
    </row>
    <row r="38" spans="1:19" ht="15" customHeight="1" thickBot="1" x14ac:dyDescent="0.35">
      <c r="A38" s="45"/>
      <c r="B38" s="150"/>
      <c r="C38" s="49" t="str">
        <f>'P&amp;L'!C48</f>
        <v>Marketing, Promotional &amp; Advertising</v>
      </c>
      <c r="D38" s="45"/>
      <c r="E38" s="75">
        <f>'P&amp;L'!K48</f>
        <v>0</v>
      </c>
      <c r="F38" s="83">
        <f t="shared" si="9"/>
        <v>0</v>
      </c>
      <c r="G38" s="140"/>
      <c r="H38" s="75">
        <f t="shared" si="10"/>
        <v>0</v>
      </c>
      <c r="I38" s="83">
        <f t="shared" si="5"/>
        <v>0</v>
      </c>
      <c r="J38" s="140"/>
      <c r="K38" s="75">
        <f t="shared" si="11"/>
        <v>0</v>
      </c>
      <c r="L38" s="83">
        <f t="shared" si="6"/>
        <v>0</v>
      </c>
      <c r="M38" s="140"/>
      <c r="N38" s="143">
        <f t="shared" si="7"/>
        <v>0</v>
      </c>
      <c r="O38" s="83">
        <f t="shared" si="8"/>
        <v>0</v>
      </c>
      <c r="P38" s="140"/>
      <c r="Q38" s="143">
        <f t="shared" si="12"/>
        <v>0</v>
      </c>
      <c r="R38" s="83">
        <f t="shared" si="13"/>
        <v>0</v>
      </c>
      <c r="S38" s="151"/>
    </row>
    <row r="39" spans="1:19" ht="15" customHeight="1" thickBot="1" x14ac:dyDescent="0.35">
      <c r="A39" s="45"/>
      <c r="B39" s="150"/>
      <c r="C39" s="49" t="str">
        <f>'P&amp;L'!C49</f>
        <v>Print / Post &amp; Stationery</v>
      </c>
      <c r="D39" s="45"/>
      <c r="E39" s="75">
        <f>'P&amp;L'!K49</f>
        <v>0</v>
      </c>
      <c r="F39" s="83">
        <f t="shared" si="9"/>
        <v>0</v>
      </c>
      <c r="G39" s="140"/>
      <c r="H39" s="75">
        <f t="shared" si="10"/>
        <v>0</v>
      </c>
      <c r="I39" s="83">
        <f t="shared" si="5"/>
        <v>0</v>
      </c>
      <c r="J39" s="140"/>
      <c r="K39" s="75">
        <f t="shared" si="11"/>
        <v>0</v>
      </c>
      <c r="L39" s="83">
        <f t="shared" si="6"/>
        <v>0</v>
      </c>
      <c r="M39" s="140"/>
      <c r="N39" s="143">
        <f t="shared" si="7"/>
        <v>0</v>
      </c>
      <c r="O39" s="83">
        <f t="shared" si="8"/>
        <v>0</v>
      </c>
      <c r="P39" s="140"/>
      <c r="Q39" s="143">
        <f t="shared" si="12"/>
        <v>0</v>
      </c>
      <c r="R39" s="83">
        <f t="shared" si="13"/>
        <v>0</v>
      </c>
      <c r="S39" s="151"/>
    </row>
    <row r="40" spans="1:19" ht="15" customHeight="1" thickBot="1" x14ac:dyDescent="0.35">
      <c r="A40" s="45"/>
      <c r="B40" s="150"/>
      <c r="C40" s="49" t="str">
        <f>'P&amp;L'!C50</f>
        <v>Telephone</v>
      </c>
      <c r="D40" s="45"/>
      <c r="E40" s="75">
        <f>'P&amp;L'!K50</f>
        <v>0</v>
      </c>
      <c r="F40" s="83">
        <f t="shared" si="9"/>
        <v>0</v>
      </c>
      <c r="G40" s="140"/>
      <c r="H40" s="75">
        <f t="shared" si="10"/>
        <v>0</v>
      </c>
      <c r="I40" s="83">
        <f t="shared" si="5"/>
        <v>0</v>
      </c>
      <c r="J40" s="140"/>
      <c r="K40" s="75">
        <f t="shared" si="11"/>
        <v>0</v>
      </c>
      <c r="L40" s="83">
        <f t="shared" si="6"/>
        <v>0</v>
      </c>
      <c r="M40" s="140"/>
      <c r="N40" s="143">
        <f t="shared" si="7"/>
        <v>0</v>
      </c>
      <c r="O40" s="83">
        <f t="shared" si="8"/>
        <v>0</v>
      </c>
      <c r="P40" s="140"/>
      <c r="Q40" s="143">
        <f t="shared" si="12"/>
        <v>0</v>
      </c>
      <c r="R40" s="83">
        <f t="shared" si="13"/>
        <v>0</v>
      </c>
      <c r="S40" s="151"/>
    </row>
    <row r="41" spans="1:19" ht="15" customHeight="1" thickBot="1" x14ac:dyDescent="0.35">
      <c r="A41" s="45"/>
      <c r="B41" s="150"/>
      <c r="C41" s="49" t="str">
        <f>'P&amp;L'!C51</f>
        <v>Travel &amp; Car</v>
      </c>
      <c r="D41" s="45"/>
      <c r="E41" s="75">
        <f>'P&amp;L'!K51</f>
        <v>0</v>
      </c>
      <c r="F41" s="83">
        <f t="shared" si="9"/>
        <v>0</v>
      </c>
      <c r="G41" s="140"/>
      <c r="H41" s="75">
        <f t="shared" si="10"/>
        <v>0</v>
      </c>
      <c r="I41" s="83">
        <f t="shared" si="5"/>
        <v>0</v>
      </c>
      <c r="J41" s="140"/>
      <c r="K41" s="75">
        <f t="shared" si="11"/>
        <v>0</v>
      </c>
      <c r="L41" s="83">
        <f t="shared" si="6"/>
        <v>0</v>
      </c>
      <c r="M41" s="140"/>
      <c r="N41" s="143">
        <f t="shared" si="7"/>
        <v>0</v>
      </c>
      <c r="O41" s="83">
        <f t="shared" si="8"/>
        <v>0</v>
      </c>
      <c r="P41" s="140"/>
      <c r="Q41" s="143">
        <f t="shared" si="12"/>
        <v>0</v>
      </c>
      <c r="R41" s="83">
        <f t="shared" si="13"/>
        <v>0</v>
      </c>
      <c r="S41" s="151"/>
    </row>
    <row r="42" spans="1:19" ht="15" customHeight="1" thickBot="1" x14ac:dyDescent="0.35">
      <c r="A42" s="45"/>
      <c r="B42" s="150"/>
      <c r="C42" s="49" t="str">
        <f>'P&amp;L'!C52</f>
        <v>Cleaning Materials &amp; Waste Disposal</v>
      </c>
      <c r="D42" s="45"/>
      <c r="E42" s="75">
        <f>'P&amp;L'!K52</f>
        <v>0</v>
      </c>
      <c r="F42" s="83">
        <f t="shared" si="9"/>
        <v>0</v>
      </c>
      <c r="G42" s="140"/>
      <c r="H42" s="75">
        <f t="shared" si="10"/>
        <v>0</v>
      </c>
      <c r="I42" s="83">
        <f t="shared" si="5"/>
        <v>0</v>
      </c>
      <c r="J42" s="140"/>
      <c r="K42" s="75">
        <f t="shared" si="11"/>
        <v>0</v>
      </c>
      <c r="L42" s="83">
        <f t="shared" si="6"/>
        <v>0</v>
      </c>
      <c r="M42" s="140"/>
      <c r="N42" s="143">
        <f t="shared" si="7"/>
        <v>0</v>
      </c>
      <c r="O42" s="83">
        <f t="shared" si="8"/>
        <v>0</v>
      </c>
      <c r="P42" s="140"/>
      <c r="Q42" s="143">
        <f t="shared" si="12"/>
        <v>0</v>
      </c>
      <c r="R42" s="83">
        <f t="shared" si="13"/>
        <v>0</v>
      </c>
      <c r="S42" s="151"/>
    </row>
    <row r="43" spans="1:19" ht="15" customHeight="1" thickBot="1" x14ac:dyDescent="0.35">
      <c r="A43" s="45"/>
      <c r="B43" s="150"/>
      <c r="C43" s="49" t="str">
        <f>'P&amp;L'!C53</f>
        <v>Accountant / Stock taker / Prof fees</v>
      </c>
      <c r="D43" s="45"/>
      <c r="E43" s="75">
        <f>'P&amp;L'!K53</f>
        <v>0</v>
      </c>
      <c r="F43" s="83">
        <f t="shared" si="9"/>
        <v>0</v>
      </c>
      <c r="G43" s="140"/>
      <c r="H43" s="75">
        <f t="shared" si="10"/>
        <v>0</v>
      </c>
      <c r="I43" s="83">
        <f t="shared" si="5"/>
        <v>0</v>
      </c>
      <c r="J43" s="140"/>
      <c r="K43" s="75">
        <f t="shared" si="11"/>
        <v>0</v>
      </c>
      <c r="L43" s="83">
        <f t="shared" si="6"/>
        <v>0</v>
      </c>
      <c r="M43" s="140"/>
      <c r="N43" s="143">
        <f t="shared" si="7"/>
        <v>0</v>
      </c>
      <c r="O43" s="83">
        <f t="shared" si="8"/>
        <v>0</v>
      </c>
      <c r="P43" s="140"/>
      <c r="Q43" s="143">
        <f t="shared" si="12"/>
        <v>0</v>
      </c>
      <c r="R43" s="83">
        <f t="shared" si="13"/>
        <v>0</v>
      </c>
      <c r="S43" s="151"/>
    </row>
    <row r="44" spans="1:19" ht="15" customHeight="1" thickBot="1" x14ac:dyDescent="0.35">
      <c r="A44" s="45"/>
      <c r="B44" s="150"/>
      <c r="C44" s="49" t="str">
        <f>'P&amp;L'!C54</f>
        <v>Bank Charges</v>
      </c>
      <c r="D44" s="45"/>
      <c r="E44" s="75">
        <f>'P&amp;L'!K54</f>
        <v>0</v>
      </c>
      <c r="F44" s="83">
        <f t="shared" si="9"/>
        <v>0</v>
      </c>
      <c r="G44" s="140"/>
      <c r="H44" s="75">
        <f t="shared" si="10"/>
        <v>0</v>
      </c>
      <c r="I44" s="83">
        <f t="shared" si="5"/>
        <v>0</v>
      </c>
      <c r="J44" s="140"/>
      <c r="K44" s="75">
        <f t="shared" si="11"/>
        <v>0</v>
      </c>
      <c r="L44" s="83">
        <f t="shared" si="6"/>
        <v>0</v>
      </c>
      <c r="M44" s="140"/>
      <c r="N44" s="143">
        <f t="shared" si="7"/>
        <v>0</v>
      </c>
      <c r="O44" s="83">
        <f t="shared" si="8"/>
        <v>0</v>
      </c>
      <c r="P44" s="140"/>
      <c r="Q44" s="143">
        <f t="shared" si="12"/>
        <v>0</v>
      </c>
      <c r="R44" s="83">
        <f t="shared" si="13"/>
        <v>0</v>
      </c>
      <c r="S44" s="151"/>
    </row>
    <row r="45" spans="1:19" ht="15" customHeight="1" thickBot="1" x14ac:dyDescent="0.35">
      <c r="A45" s="45"/>
      <c r="B45" s="150"/>
      <c r="C45" s="49" t="str">
        <f>'P&amp;L'!C55</f>
        <v>Equipment Hire</v>
      </c>
      <c r="D45" s="45"/>
      <c r="E45" s="75">
        <f>'P&amp;L'!K55</f>
        <v>0</v>
      </c>
      <c r="F45" s="83">
        <f t="shared" si="9"/>
        <v>0</v>
      </c>
      <c r="G45" s="140"/>
      <c r="H45" s="75">
        <f t="shared" si="10"/>
        <v>0</v>
      </c>
      <c r="I45" s="83">
        <f t="shared" si="5"/>
        <v>0</v>
      </c>
      <c r="J45" s="140"/>
      <c r="K45" s="75">
        <f t="shared" si="11"/>
        <v>0</v>
      </c>
      <c r="L45" s="83">
        <f t="shared" si="6"/>
        <v>0</v>
      </c>
      <c r="M45" s="140"/>
      <c r="N45" s="143">
        <f t="shared" si="7"/>
        <v>0</v>
      </c>
      <c r="O45" s="83">
        <f t="shared" si="8"/>
        <v>0</v>
      </c>
      <c r="P45" s="140"/>
      <c r="Q45" s="143">
        <f t="shared" si="12"/>
        <v>0</v>
      </c>
      <c r="R45" s="83">
        <f t="shared" si="13"/>
        <v>0</v>
      </c>
      <c r="S45" s="151"/>
    </row>
    <row r="46" spans="1:19" ht="15" customHeight="1" thickBot="1" x14ac:dyDescent="0.35">
      <c r="A46" s="45"/>
      <c r="B46" s="150"/>
      <c r="C46" s="49" t="str">
        <f>'P&amp;L'!C56</f>
        <v>Sundries &amp; Consumables</v>
      </c>
      <c r="D46" s="45"/>
      <c r="E46" s="75">
        <f>'P&amp;L'!K56</f>
        <v>0</v>
      </c>
      <c r="F46" s="83">
        <f t="shared" si="9"/>
        <v>0</v>
      </c>
      <c r="G46" s="140"/>
      <c r="H46" s="75">
        <f t="shared" si="10"/>
        <v>0</v>
      </c>
      <c r="I46" s="83">
        <f t="shared" si="5"/>
        <v>0</v>
      </c>
      <c r="J46" s="140"/>
      <c r="K46" s="75">
        <f t="shared" si="11"/>
        <v>0</v>
      </c>
      <c r="L46" s="83">
        <f t="shared" si="6"/>
        <v>0</v>
      </c>
      <c r="M46" s="140"/>
      <c r="N46" s="143">
        <f t="shared" si="7"/>
        <v>0</v>
      </c>
      <c r="O46" s="83">
        <f t="shared" si="8"/>
        <v>0</v>
      </c>
      <c r="P46" s="140"/>
      <c r="Q46" s="143">
        <f t="shared" si="12"/>
        <v>0</v>
      </c>
      <c r="R46" s="83">
        <f t="shared" si="13"/>
        <v>0</v>
      </c>
      <c r="S46" s="151"/>
    </row>
    <row r="47" spans="1:19" ht="15" customHeight="1" thickBot="1" x14ac:dyDescent="0.35">
      <c r="A47" s="45"/>
      <c r="B47" s="150"/>
      <c r="C47" s="49" t="str">
        <f>'P&amp;L'!C57</f>
        <v>Drinks Gas</v>
      </c>
      <c r="D47" s="45"/>
      <c r="E47" s="75">
        <f>'P&amp;L'!K57</f>
        <v>0</v>
      </c>
      <c r="F47" s="85">
        <f t="shared" si="9"/>
        <v>0</v>
      </c>
      <c r="G47" s="140"/>
      <c r="H47" s="75">
        <f t="shared" si="10"/>
        <v>0</v>
      </c>
      <c r="I47" s="85">
        <f t="shared" si="5"/>
        <v>0</v>
      </c>
      <c r="J47" s="140"/>
      <c r="K47" s="75">
        <f t="shared" si="11"/>
        <v>0</v>
      </c>
      <c r="L47" s="85">
        <f t="shared" si="6"/>
        <v>0</v>
      </c>
      <c r="M47" s="140"/>
      <c r="N47" s="143">
        <f t="shared" si="7"/>
        <v>0</v>
      </c>
      <c r="O47" s="85">
        <f t="shared" si="8"/>
        <v>0</v>
      </c>
      <c r="P47" s="140"/>
      <c r="Q47" s="143">
        <f t="shared" si="12"/>
        <v>0</v>
      </c>
      <c r="R47" s="85">
        <f t="shared" si="13"/>
        <v>0</v>
      </c>
      <c r="S47" s="151"/>
    </row>
    <row r="48" spans="1:19" ht="15" customHeight="1" thickTop="1" thickBot="1" x14ac:dyDescent="0.35">
      <c r="A48" s="6"/>
      <c r="B48" s="150"/>
      <c r="C48" s="46" t="s">
        <v>10</v>
      </c>
      <c r="D48" s="73"/>
      <c r="E48" s="69">
        <f>'P&amp;L'!K58</f>
        <v>0</v>
      </c>
      <c r="F48" s="88">
        <f t="shared" si="9"/>
        <v>0</v>
      </c>
      <c r="G48" s="141"/>
      <c r="H48" s="69">
        <f>SUM(H27:H47)</f>
        <v>0</v>
      </c>
      <c r="I48" s="88">
        <f t="shared" si="5"/>
        <v>0</v>
      </c>
      <c r="J48" s="141"/>
      <c r="K48" s="69">
        <f>SUM(K27:K47)</f>
        <v>0</v>
      </c>
      <c r="L48" s="88">
        <f t="shared" si="6"/>
        <v>0</v>
      </c>
      <c r="M48" s="141"/>
      <c r="N48" s="69">
        <f>SUM(N27:N47)</f>
        <v>0</v>
      </c>
      <c r="O48" s="88">
        <f t="shared" si="8"/>
        <v>0</v>
      </c>
      <c r="P48" s="141"/>
      <c r="Q48" s="69">
        <f>SUM(Q27:Q47)</f>
        <v>0</v>
      </c>
      <c r="R48" s="88">
        <f t="shared" si="13"/>
        <v>0</v>
      </c>
      <c r="S48" s="151"/>
    </row>
    <row r="49" spans="1:19" ht="15" customHeight="1" thickTop="1" thickBot="1" x14ac:dyDescent="0.35">
      <c r="A49" s="45"/>
      <c r="B49" s="150"/>
      <c r="C49" s="45"/>
      <c r="D49" s="45"/>
      <c r="E49" s="72"/>
      <c r="F49" s="81"/>
      <c r="G49" s="141"/>
      <c r="H49" s="72"/>
      <c r="I49" s="81"/>
      <c r="J49" s="141"/>
      <c r="K49" s="72"/>
      <c r="L49" s="81"/>
      <c r="M49" s="141"/>
      <c r="N49" s="72"/>
      <c r="O49" s="81"/>
      <c r="P49" s="141"/>
      <c r="Q49" s="72"/>
      <c r="R49" s="81"/>
      <c r="S49" s="151"/>
    </row>
    <row r="50" spans="1:19" ht="30" customHeight="1" thickTop="1" thickBot="1" x14ac:dyDescent="0.35">
      <c r="A50" s="6"/>
      <c r="B50" s="150"/>
      <c r="C50" s="91" t="s">
        <v>1</v>
      </c>
      <c r="D50" s="73"/>
      <c r="E50" s="145">
        <f>'P&amp;L'!K60</f>
        <v>0</v>
      </c>
      <c r="F50" s="48"/>
      <c r="G50" s="141"/>
      <c r="H50" s="94">
        <f>H24-H48</f>
        <v>0</v>
      </c>
      <c r="I50" s="48"/>
      <c r="J50" s="141"/>
      <c r="K50" s="94">
        <f>K24-K48</f>
        <v>0</v>
      </c>
      <c r="L50" s="48"/>
      <c r="M50" s="141"/>
      <c r="N50" s="94">
        <f>N24-N48</f>
        <v>0</v>
      </c>
      <c r="O50" s="48"/>
      <c r="P50" s="141"/>
      <c r="Q50" s="94">
        <f>Q24-Q48</f>
        <v>0</v>
      </c>
      <c r="R50" s="48"/>
      <c r="S50" s="151"/>
    </row>
    <row r="51" spans="1:19" ht="15" customHeight="1" thickTop="1" x14ac:dyDescent="0.3">
      <c r="A51" s="6"/>
      <c r="B51" s="150"/>
      <c r="C51" s="41" t="s">
        <v>348</v>
      </c>
      <c r="D51" s="45"/>
      <c r="E51" s="96"/>
      <c r="F51" s="48"/>
      <c r="G51" s="141"/>
      <c r="H51" s="96"/>
      <c r="I51" s="48"/>
      <c r="J51" s="141"/>
      <c r="K51" s="96"/>
      <c r="L51" s="48"/>
      <c r="M51" s="141"/>
      <c r="N51" s="96"/>
      <c r="O51" s="48"/>
      <c r="P51" s="141"/>
      <c r="Q51" s="96"/>
      <c r="R51" s="48"/>
      <c r="S51" s="151"/>
    </row>
    <row r="52" spans="1:19" ht="15" customHeight="1" thickBot="1" x14ac:dyDescent="0.35">
      <c r="A52" s="6"/>
      <c r="B52" s="150"/>
      <c r="C52" s="45"/>
      <c r="D52" s="45"/>
      <c r="E52" s="96"/>
      <c r="F52" s="48"/>
      <c r="G52" s="141"/>
      <c r="H52" s="96"/>
      <c r="I52" s="48"/>
      <c r="J52" s="141"/>
      <c r="K52" s="96"/>
      <c r="L52" s="48"/>
      <c r="M52" s="141"/>
      <c r="N52" s="96"/>
      <c r="O52" s="48"/>
      <c r="P52" s="141"/>
      <c r="Q52" s="96"/>
      <c r="R52" s="48"/>
      <c r="S52" s="151"/>
    </row>
    <row r="53" spans="1:19" ht="15" customHeight="1" thickTop="1" x14ac:dyDescent="0.3">
      <c r="A53" s="6"/>
      <c r="B53" s="150"/>
      <c r="C53" s="46" t="s">
        <v>112</v>
      </c>
      <c r="D53" s="73"/>
      <c r="E53" s="225">
        <f>'P&amp;L'!K63</f>
        <v>0</v>
      </c>
      <c r="F53" s="173"/>
      <c r="G53" s="140"/>
      <c r="H53" s="94">
        <f>E53</f>
        <v>0</v>
      </c>
      <c r="I53" s="48"/>
      <c r="J53" s="140"/>
      <c r="K53" s="94">
        <f>H53</f>
        <v>0</v>
      </c>
      <c r="L53" s="48"/>
      <c r="M53" s="140"/>
      <c r="N53" s="94">
        <f>E53</f>
        <v>0</v>
      </c>
      <c r="O53" s="48"/>
      <c r="P53" s="140"/>
      <c r="Q53" s="94">
        <f>E53</f>
        <v>0</v>
      </c>
      <c r="R53" s="48"/>
      <c r="S53" s="151"/>
    </row>
    <row r="54" spans="1:19" ht="15" customHeight="1" thickBot="1" x14ac:dyDescent="0.35">
      <c r="A54" s="6"/>
      <c r="B54" s="150"/>
      <c r="C54" s="46" t="s">
        <v>394</v>
      </c>
      <c r="D54" s="73"/>
      <c r="E54" s="226">
        <f>'P&amp;L'!K64</f>
        <v>0</v>
      </c>
      <c r="F54" s="173"/>
      <c r="G54" s="140"/>
      <c r="H54" s="229">
        <f>'P&amp;L'!$F$64*H$16</f>
        <v>0</v>
      </c>
      <c r="I54" s="48"/>
      <c r="J54" s="140"/>
      <c r="K54" s="229">
        <f>'P&amp;L'!$F$64*K$16</f>
        <v>0</v>
      </c>
      <c r="L54" s="48"/>
      <c r="M54" s="140"/>
      <c r="N54" s="229">
        <f>'P&amp;L'!$F$64*N$16</f>
        <v>0</v>
      </c>
      <c r="O54" s="48"/>
      <c r="P54" s="140"/>
      <c r="Q54" s="229">
        <f>'P&amp;L'!$F$64*Q$16</f>
        <v>0</v>
      </c>
      <c r="R54" s="48"/>
      <c r="S54" s="151"/>
    </row>
    <row r="55" spans="1:19" ht="15" customHeight="1" thickTop="1" thickBot="1" x14ac:dyDescent="0.35">
      <c r="A55" s="6"/>
      <c r="B55" s="150"/>
      <c r="C55" s="45"/>
      <c r="D55" s="45"/>
      <c r="E55" s="96"/>
      <c r="F55" s="48"/>
      <c r="G55" s="141"/>
      <c r="H55" s="96"/>
      <c r="I55" s="48"/>
      <c r="J55" s="141"/>
      <c r="K55" s="96"/>
      <c r="L55" s="48"/>
      <c r="M55" s="141"/>
      <c r="N55" s="96"/>
      <c r="O55" s="48"/>
      <c r="P55" s="141"/>
      <c r="Q55" s="96"/>
      <c r="R55" s="48"/>
      <c r="S55" s="151"/>
    </row>
    <row r="56" spans="1:19" ht="30" customHeight="1" thickTop="1" thickBot="1" x14ac:dyDescent="0.35">
      <c r="A56" s="6"/>
      <c r="B56" s="150"/>
      <c r="C56" s="91" t="s">
        <v>0</v>
      </c>
      <c r="D56" s="73"/>
      <c r="E56" s="145">
        <f>'P&amp;L'!K66</f>
        <v>0</v>
      </c>
      <c r="F56" s="48"/>
      <c r="G56" s="55"/>
      <c r="H56" s="94">
        <f>H50-H53-H54</f>
        <v>0</v>
      </c>
      <c r="I56" s="48"/>
      <c r="J56" s="55"/>
      <c r="K56" s="94">
        <f>K50-K53-K54</f>
        <v>0</v>
      </c>
      <c r="L56" s="48"/>
      <c r="M56" s="55"/>
      <c r="N56" s="94">
        <f>N50-N53-N54</f>
        <v>0</v>
      </c>
      <c r="O56" s="48"/>
      <c r="P56" s="55"/>
      <c r="Q56" s="94">
        <f>Q50-Q53-Q54</f>
        <v>0</v>
      </c>
      <c r="R56" s="48"/>
      <c r="S56" s="151"/>
    </row>
    <row r="57" spans="1:19" ht="15" customHeight="1" thickTop="1" x14ac:dyDescent="0.3">
      <c r="A57" s="6"/>
      <c r="B57" s="150"/>
      <c r="C57" s="41" t="s">
        <v>348</v>
      </c>
      <c r="D57" s="45"/>
      <c r="E57" s="60"/>
      <c r="F57" s="60"/>
      <c r="G57" s="55"/>
      <c r="H57" s="60"/>
      <c r="I57" s="60"/>
      <c r="J57" s="55"/>
      <c r="K57" s="60"/>
      <c r="L57" s="60"/>
      <c r="M57" s="55"/>
      <c r="N57" s="60"/>
      <c r="O57" s="60"/>
      <c r="P57" s="55"/>
      <c r="Q57" s="60"/>
      <c r="R57" s="60"/>
      <c r="S57" s="151"/>
    </row>
    <row r="58" spans="1:19" ht="15" customHeight="1" thickBot="1" x14ac:dyDescent="0.35">
      <c r="A58" s="6"/>
      <c r="B58" s="150"/>
      <c r="C58" s="45"/>
      <c r="D58" s="45"/>
      <c r="E58" s="60"/>
      <c r="F58" s="60"/>
      <c r="G58" s="55"/>
      <c r="H58" s="60"/>
      <c r="I58" s="60"/>
      <c r="J58" s="55"/>
      <c r="K58" s="60"/>
      <c r="L58" s="60"/>
      <c r="M58" s="55"/>
      <c r="N58" s="60"/>
      <c r="O58" s="60"/>
      <c r="P58" s="55"/>
      <c r="Q58" s="60"/>
      <c r="R58" s="60"/>
      <c r="S58" s="151"/>
    </row>
    <row r="59" spans="1:19" ht="15" customHeight="1" thickTop="1" thickBot="1" x14ac:dyDescent="0.35">
      <c r="A59" s="6"/>
      <c r="B59" s="150"/>
      <c r="C59" s="98" t="s">
        <v>100</v>
      </c>
      <c r="D59" s="99"/>
      <c r="E59" s="100">
        <f>'P&amp;L'!K69</f>
        <v>0</v>
      </c>
      <c r="F59" s="60"/>
      <c r="G59" s="55"/>
      <c r="H59" s="100">
        <f>IFERROR(SUM(SUM(H53+H54+H48)/SUM(H24/H16)),0)</f>
        <v>0</v>
      </c>
      <c r="I59" s="60"/>
      <c r="J59" s="55"/>
      <c r="K59" s="100">
        <f>IFERROR(SUM(SUM(K53+K54+K48)/SUM(K24/K16)),0)</f>
        <v>0</v>
      </c>
      <c r="L59" s="60"/>
      <c r="M59" s="55"/>
      <c r="N59" s="100">
        <f>IFERROR(SUM(SUM(N53+N54+N48)/SUM(N24/N16)),0)</f>
        <v>0</v>
      </c>
      <c r="O59" s="60"/>
      <c r="P59" s="55"/>
      <c r="Q59" s="100">
        <f>IFERROR(SUM(SUM(Q53+Q54+Q48)/SUM(Q24/Q16)),0)</f>
        <v>0</v>
      </c>
      <c r="R59" s="60"/>
      <c r="S59" s="151"/>
    </row>
    <row r="60" spans="1:19" ht="15" customHeight="1" thickTop="1" x14ac:dyDescent="0.3">
      <c r="A60" s="6"/>
      <c r="B60" s="150"/>
      <c r="C60" s="73"/>
      <c r="D60" s="73"/>
      <c r="E60" s="60"/>
      <c r="F60" s="60"/>
      <c r="G60" s="55"/>
      <c r="H60" s="60"/>
      <c r="I60" s="60"/>
      <c r="J60" s="55"/>
      <c r="K60" s="60"/>
      <c r="L60" s="60"/>
      <c r="M60" s="55"/>
      <c r="N60" s="60"/>
      <c r="O60" s="60"/>
      <c r="P60" s="55"/>
      <c r="Q60" s="60"/>
      <c r="R60" s="60"/>
      <c r="S60" s="151"/>
    </row>
    <row r="61" spans="1:19" ht="12" customHeight="1" x14ac:dyDescent="0.3">
      <c r="A61" s="6"/>
      <c r="B61" s="256"/>
      <c r="C61" s="264" t="s">
        <v>404</v>
      </c>
      <c r="S61" s="151"/>
    </row>
    <row r="62" spans="1:19" ht="12" customHeight="1" x14ac:dyDescent="0.3">
      <c r="A62" s="6"/>
      <c r="B62" s="256"/>
      <c r="C62" s="264" t="s">
        <v>401</v>
      </c>
      <c r="D62" s="8"/>
      <c r="E62" s="17"/>
      <c r="F62" s="17"/>
      <c r="G62" s="1"/>
      <c r="H62" s="17"/>
      <c r="I62" s="17"/>
      <c r="J62" s="1"/>
      <c r="K62" s="17"/>
      <c r="L62" s="17"/>
      <c r="M62" s="1"/>
      <c r="N62" s="17"/>
      <c r="O62" s="17"/>
      <c r="P62" s="1"/>
      <c r="Q62" s="17"/>
      <c r="R62" s="17"/>
      <c r="S62" s="151"/>
    </row>
    <row r="63" spans="1:19" ht="11" customHeight="1" thickBot="1" x14ac:dyDescent="0.35">
      <c r="B63" s="153"/>
      <c r="C63" s="154"/>
      <c r="D63" s="154"/>
      <c r="E63" s="155"/>
      <c r="F63" s="155"/>
      <c r="G63" s="156"/>
      <c r="H63" s="155"/>
      <c r="I63" s="155"/>
      <c r="J63" s="156"/>
      <c r="K63" s="155"/>
      <c r="L63" s="155"/>
      <c r="M63" s="156"/>
      <c r="N63" s="155"/>
      <c r="O63" s="155"/>
      <c r="P63" s="156"/>
      <c r="Q63" s="155"/>
      <c r="R63" s="155"/>
      <c r="S63" s="157"/>
    </row>
    <row r="64" spans="1:19" ht="11" customHeight="1" thickTop="1" x14ac:dyDescent="0.3">
      <c r="B64" s="4"/>
    </row>
    <row r="65" s="2" customFormat="1" ht="15" customHeight="1" x14ac:dyDescent="0.3"/>
    <row r="66" s="2" customFormat="1" ht="15" customHeight="1" x14ac:dyDescent="0.3"/>
    <row r="67" s="2" customFormat="1" ht="15" customHeight="1" x14ac:dyDescent="0.3"/>
    <row r="68" s="2" customFormat="1" ht="15" customHeight="1" x14ac:dyDescent="0.3"/>
    <row r="69" s="2" customFormat="1" ht="15" customHeight="1" x14ac:dyDescent="0.3"/>
    <row r="70" s="2" customFormat="1" ht="15" customHeight="1" x14ac:dyDescent="0.3"/>
    <row r="71" s="2" customFormat="1" ht="15" customHeight="1" x14ac:dyDescent="0.3"/>
  </sheetData>
  <mergeCells count="8">
    <mergeCell ref="N9:O9"/>
    <mergeCell ref="Q9:R9"/>
    <mergeCell ref="K9:L9"/>
    <mergeCell ref="E3:Q8"/>
    <mergeCell ref="F2:P2"/>
    <mergeCell ref="C2:E2"/>
    <mergeCell ref="E9:F9"/>
    <mergeCell ref="H9:I9"/>
  </mergeCells>
  <conditionalFormatting sqref="H50 H56 H53">
    <cfRule type="cellIs" dxfId="21" priority="37" stopIfTrue="1" operator="lessThanOrEqual">
      <formula>0</formula>
    </cfRule>
  </conditionalFormatting>
  <conditionalFormatting sqref="H50 H56">
    <cfRule type="cellIs" dxfId="20" priority="36" stopIfTrue="1" operator="greaterThan">
      <formula>0</formula>
    </cfRule>
  </conditionalFormatting>
  <conditionalFormatting sqref="H53:H54">
    <cfRule type="cellIs" dxfId="19" priority="1" stopIfTrue="1" operator="greaterThan">
      <formula>0</formula>
    </cfRule>
  </conditionalFormatting>
  <conditionalFormatting sqref="H54">
    <cfRule type="cellIs" dxfId="18" priority="2" stopIfTrue="1" operator="lessThan">
      <formula>0</formula>
    </cfRule>
  </conditionalFormatting>
  <conditionalFormatting sqref="K50 K53">
    <cfRule type="cellIs" dxfId="17" priority="18" stopIfTrue="1" operator="lessThanOrEqual">
      <formula>0</formula>
    </cfRule>
  </conditionalFormatting>
  <conditionalFormatting sqref="K50">
    <cfRule type="cellIs" dxfId="16" priority="17" stopIfTrue="1" operator="greaterThan">
      <formula>0</formula>
    </cfRule>
  </conditionalFormatting>
  <conditionalFormatting sqref="K53:K54">
    <cfRule type="cellIs" dxfId="15" priority="7" stopIfTrue="1" operator="greaterThan">
      <formula>0</formula>
    </cfRule>
  </conditionalFormatting>
  <conditionalFormatting sqref="K54">
    <cfRule type="cellIs" dxfId="14" priority="8" stopIfTrue="1" operator="lessThan">
      <formula>0</formula>
    </cfRule>
  </conditionalFormatting>
  <conditionalFormatting sqref="K56">
    <cfRule type="cellIs" dxfId="13" priority="13" stopIfTrue="1" operator="greaterThan">
      <formula>0</formula>
    </cfRule>
    <cfRule type="cellIs" dxfId="12" priority="14" stopIfTrue="1" operator="lessThanOrEqual">
      <formula>0</formula>
    </cfRule>
  </conditionalFormatting>
  <conditionalFormatting sqref="N50 N53">
    <cfRule type="cellIs" dxfId="11" priority="34" stopIfTrue="1" operator="lessThanOrEqual">
      <formula>0</formula>
    </cfRule>
  </conditionalFormatting>
  <conditionalFormatting sqref="N50">
    <cfRule type="cellIs" dxfId="10" priority="33" stopIfTrue="1" operator="greaterThan">
      <formula>0</formula>
    </cfRule>
  </conditionalFormatting>
  <conditionalFormatting sqref="N53:N54">
    <cfRule type="cellIs" dxfId="9" priority="5" stopIfTrue="1" operator="greaterThan">
      <formula>0</formula>
    </cfRule>
  </conditionalFormatting>
  <conditionalFormatting sqref="N54">
    <cfRule type="cellIs" dxfId="8" priority="6" stopIfTrue="1" operator="lessThan">
      <formula>0</formula>
    </cfRule>
  </conditionalFormatting>
  <conditionalFormatting sqref="N56">
    <cfRule type="cellIs" dxfId="7" priority="11" stopIfTrue="1" operator="greaterThan">
      <formula>0</formula>
    </cfRule>
    <cfRule type="cellIs" dxfId="6" priority="12" stopIfTrue="1" operator="lessThanOrEqual">
      <formula>0</formula>
    </cfRule>
  </conditionalFormatting>
  <conditionalFormatting sqref="Q50 Q53">
    <cfRule type="cellIs" dxfId="5" priority="29" stopIfTrue="1" operator="lessThanOrEqual">
      <formula>0</formula>
    </cfRule>
  </conditionalFormatting>
  <conditionalFormatting sqref="Q50">
    <cfRule type="cellIs" dxfId="4" priority="28" stopIfTrue="1" operator="greaterThan">
      <formula>0</formula>
    </cfRule>
  </conditionalFormatting>
  <conditionalFormatting sqref="Q53:Q54">
    <cfRule type="cellIs" dxfId="3" priority="3" stopIfTrue="1" operator="greaterThan">
      <formula>0</formula>
    </cfRule>
  </conditionalFormatting>
  <conditionalFormatting sqref="Q54">
    <cfRule type="cellIs" dxfId="2" priority="4" stopIfTrue="1" operator="lessThan">
      <formula>0</formula>
    </cfRule>
  </conditionalFormatting>
  <conditionalFormatting sqref="Q56">
    <cfRule type="cellIs" dxfId="1" priority="9" stopIfTrue="1" operator="greaterThan">
      <formula>0</formula>
    </cfRule>
    <cfRule type="cellIs" dxfId="0" priority="10" stopIfTrue="1" operator="lessThanOrEqual">
      <formula>0</formula>
    </cfRule>
  </conditionalFormatting>
  <pageMargins left="0.39370078740157483" right="0.39370078740157483" top="0.74803149606299213" bottom="0.55118110236220474" header="0.51181102362204722" footer="0.27559055118110237"/>
  <pageSetup paperSize="9" scale="37"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CA64"/>
  <sheetViews>
    <sheetView view="pageBreakPreview" zoomScale="70" zoomScaleNormal="85" zoomScaleSheetLayoutView="70" workbookViewId="0">
      <selection activeCell="D9" sqref="D9:S9"/>
    </sheetView>
  </sheetViews>
  <sheetFormatPr defaultColWidth="10.6328125" defaultRowHeight="14.5" x14ac:dyDescent="0.35"/>
  <cols>
    <col min="1" max="2" width="5" style="232" customWidth="1"/>
    <col min="3" max="3" width="4" style="232" customWidth="1"/>
    <col min="4" max="18" width="10.6328125" style="232"/>
    <col min="19" max="19" width="13.453125" style="232" customWidth="1"/>
    <col min="20" max="20" width="4.6328125" style="232" customWidth="1"/>
    <col min="21" max="21" width="4.54296875" style="232" customWidth="1"/>
    <col min="22" max="16384" width="10.6328125" style="232"/>
  </cols>
  <sheetData>
    <row r="1" spans="1:79" s="8" customFormat="1" ht="17.149999999999999" customHeight="1" thickBot="1" x14ac:dyDescent="0.4">
      <c r="A1" s="35"/>
      <c r="B1" s="35"/>
      <c r="C1" s="35"/>
      <c r="D1" s="35"/>
      <c r="E1" s="35"/>
      <c r="F1" s="35"/>
      <c r="G1" s="35"/>
      <c r="H1" s="35"/>
      <c r="I1" s="35"/>
      <c r="J1" s="35"/>
      <c r="K1" s="35"/>
      <c r="L1" s="35"/>
      <c r="M1" s="35"/>
      <c r="N1" s="35"/>
      <c r="O1" s="35"/>
      <c r="P1" s="35"/>
      <c r="Q1" s="35"/>
      <c r="R1" s="35"/>
      <c r="S1" s="35"/>
      <c r="T1" s="35"/>
      <c r="U1" s="35"/>
      <c r="V1" s="35"/>
      <c r="W1" s="35"/>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row>
    <row r="2" spans="1:79" s="8" customFormat="1" ht="98.15" customHeight="1" thickBot="1" x14ac:dyDescent="0.4">
      <c r="A2" s="35"/>
      <c r="B2" s="244"/>
      <c r="C2" s="309" t="s">
        <v>395</v>
      </c>
      <c r="D2" s="309"/>
      <c r="E2" s="309"/>
      <c r="F2" s="309"/>
      <c r="G2" s="309"/>
      <c r="H2" s="309"/>
      <c r="I2" s="309"/>
      <c r="J2" s="309"/>
      <c r="K2" s="309"/>
      <c r="L2" s="309"/>
      <c r="M2" s="309"/>
      <c r="N2" s="309"/>
      <c r="O2" s="309"/>
      <c r="P2" s="309"/>
      <c r="Q2" s="309"/>
      <c r="R2" s="309"/>
      <c r="S2" s="309"/>
      <c r="T2" s="309"/>
      <c r="U2" s="310"/>
      <c r="V2" s="37"/>
      <c r="W2" s="37"/>
      <c r="X2" s="139"/>
      <c r="Y2" s="139"/>
      <c r="Z2" s="139"/>
      <c r="AA2" s="139"/>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row>
    <row r="3" spans="1:79" s="231" customFormat="1" ht="17.149999999999999" customHeight="1" x14ac:dyDescent="0.3">
      <c r="A3" s="136"/>
      <c r="B3" s="245"/>
      <c r="C3" s="246"/>
      <c r="D3" s="246"/>
      <c r="E3" s="246"/>
      <c r="F3" s="246"/>
      <c r="G3" s="246"/>
      <c r="H3" s="246"/>
      <c r="I3" s="246"/>
      <c r="J3" s="246"/>
      <c r="K3" s="246"/>
      <c r="L3" s="246"/>
      <c r="M3" s="246"/>
      <c r="N3" s="246"/>
      <c r="O3" s="246"/>
      <c r="P3" s="246"/>
      <c r="Q3" s="246"/>
      <c r="R3" s="246"/>
      <c r="S3" s="246"/>
      <c r="T3" s="246"/>
      <c r="U3" s="247"/>
      <c r="V3" s="230"/>
      <c r="W3" s="230"/>
    </row>
    <row r="4" spans="1:79" ht="125.15" customHeight="1" x14ac:dyDescent="0.35">
      <c r="B4" s="238"/>
      <c r="C4" s="308" t="s">
        <v>398</v>
      </c>
      <c r="D4" s="308"/>
      <c r="E4" s="308"/>
      <c r="F4" s="308"/>
      <c r="G4" s="308"/>
      <c r="H4" s="308"/>
      <c r="I4" s="308"/>
      <c r="J4" s="308"/>
      <c r="K4" s="308"/>
      <c r="L4" s="308"/>
      <c r="M4" s="308"/>
      <c r="N4" s="308"/>
      <c r="O4" s="308"/>
      <c r="P4" s="308"/>
      <c r="Q4" s="308"/>
      <c r="R4" s="308"/>
      <c r="S4" s="308"/>
      <c r="T4" s="308"/>
      <c r="U4" s="239"/>
    </row>
    <row r="5" spans="1:79" ht="104.15" customHeight="1" x14ac:dyDescent="0.35">
      <c r="B5" s="238"/>
      <c r="C5" s="308" t="s">
        <v>407</v>
      </c>
      <c r="D5" s="308"/>
      <c r="E5" s="308"/>
      <c r="F5" s="308"/>
      <c r="G5" s="308"/>
      <c r="H5" s="308"/>
      <c r="I5" s="308"/>
      <c r="J5" s="308"/>
      <c r="K5" s="308"/>
      <c r="L5" s="308"/>
      <c r="M5" s="308"/>
      <c r="N5" s="308"/>
      <c r="O5" s="308"/>
      <c r="P5" s="308"/>
      <c r="Q5" s="308"/>
      <c r="R5" s="308"/>
      <c r="S5" s="308"/>
      <c r="T5" s="308"/>
      <c r="U5" s="239"/>
    </row>
    <row r="6" spans="1:79" ht="14.15" customHeight="1" thickBot="1" x14ac:dyDescent="0.4">
      <c r="B6" s="238"/>
      <c r="C6" s="233"/>
      <c r="D6" s="233"/>
      <c r="E6" s="233"/>
      <c r="F6" s="233"/>
      <c r="G6" s="233"/>
      <c r="H6" s="233"/>
      <c r="I6" s="233"/>
      <c r="J6" s="233"/>
      <c r="K6" s="233"/>
      <c r="L6" s="233"/>
      <c r="M6" s="233"/>
      <c r="N6" s="233"/>
      <c r="O6" s="233"/>
      <c r="U6" s="239"/>
    </row>
    <row r="7" spans="1:79" ht="14.15" customHeight="1" x14ac:dyDescent="0.35">
      <c r="B7" s="238"/>
      <c r="C7" s="234"/>
      <c r="D7" s="235"/>
      <c r="E7" s="235"/>
      <c r="F7" s="235"/>
      <c r="G7" s="235"/>
      <c r="H7" s="235"/>
      <c r="I7" s="235"/>
      <c r="J7" s="235"/>
      <c r="K7" s="235"/>
      <c r="L7" s="235"/>
      <c r="M7" s="235"/>
      <c r="N7" s="235"/>
      <c r="O7" s="235"/>
      <c r="P7" s="236"/>
      <c r="Q7" s="236"/>
      <c r="R7" s="236"/>
      <c r="S7" s="236"/>
      <c r="T7" s="237"/>
      <c r="U7" s="239"/>
    </row>
    <row r="8" spans="1:79" ht="50.15" customHeight="1" x14ac:dyDescent="0.35">
      <c r="B8" s="238"/>
      <c r="C8" s="238"/>
      <c r="D8" s="311" t="s">
        <v>396</v>
      </c>
      <c r="E8" s="311"/>
      <c r="F8" s="311"/>
      <c r="G8" s="311"/>
      <c r="H8" s="311"/>
      <c r="I8" s="311"/>
      <c r="J8" s="311"/>
      <c r="K8" s="311"/>
      <c r="L8" s="311"/>
      <c r="M8" s="311"/>
      <c r="N8" s="311"/>
      <c r="O8" s="311"/>
      <c r="P8" s="311"/>
      <c r="Q8" s="311"/>
      <c r="R8" s="311"/>
      <c r="S8" s="311"/>
      <c r="T8" s="239"/>
      <c r="U8" s="239"/>
    </row>
    <row r="9" spans="1:79" ht="229.25" customHeight="1" x14ac:dyDescent="0.35">
      <c r="B9" s="238"/>
      <c r="C9" s="238"/>
      <c r="D9" s="307" t="s">
        <v>417</v>
      </c>
      <c r="E9" s="307"/>
      <c r="F9" s="307"/>
      <c r="G9" s="307"/>
      <c r="H9" s="307"/>
      <c r="I9" s="307"/>
      <c r="J9" s="307"/>
      <c r="K9" s="307"/>
      <c r="L9" s="307"/>
      <c r="M9" s="307"/>
      <c r="N9" s="307"/>
      <c r="O9" s="307"/>
      <c r="P9" s="307"/>
      <c r="Q9" s="307"/>
      <c r="R9" s="307"/>
      <c r="S9" s="307"/>
      <c r="T9" s="239"/>
      <c r="U9" s="239"/>
    </row>
    <row r="10" spans="1:79" ht="14.15" customHeight="1" x14ac:dyDescent="0.35">
      <c r="B10" s="238"/>
      <c r="C10" s="240"/>
      <c r="D10" s="233"/>
      <c r="E10" s="233"/>
      <c r="F10" s="233"/>
      <c r="G10" s="233"/>
      <c r="H10" s="233"/>
      <c r="I10" s="233"/>
      <c r="J10" s="233"/>
      <c r="K10" s="233"/>
      <c r="L10" s="233"/>
      <c r="M10" s="233"/>
      <c r="N10" s="233"/>
      <c r="O10" s="233"/>
      <c r="T10" s="239"/>
      <c r="U10" s="239"/>
    </row>
    <row r="11" spans="1:79" ht="50.15" customHeight="1" x14ac:dyDescent="0.35">
      <c r="B11" s="238"/>
      <c r="C11" s="238"/>
      <c r="D11" s="311" t="s">
        <v>397</v>
      </c>
      <c r="E11" s="311"/>
      <c r="F11" s="311"/>
      <c r="G11" s="311"/>
      <c r="H11" s="311"/>
      <c r="I11" s="311"/>
      <c r="J11" s="311"/>
      <c r="K11" s="311"/>
      <c r="L11" s="311"/>
      <c r="M11" s="311"/>
      <c r="N11" s="311"/>
      <c r="O11" s="311"/>
      <c r="P11" s="311"/>
      <c r="Q11" s="311"/>
      <c r="R11" s="311"/>
      <c r="S11" s="311"/>
      <c r="T11" s="239"/>
      <c r="U11" s="239"/>
    </row>
    <row r="12" spans="1:79" ht="229.25" customHeight="1" x14ac:dyDescent="0.35">
      <c r="B12" s="238"/>
      <c r="C12" s="238"/>
      <c r="D12" s="307" t="s">
        <v>418</v>
      </c>
      <c r="E12" s="307"/>
      <c r="F12" s="307"/>
      <c r="G12" s="307"/>
      <c r="H12" s="307"/>
      <c r="I12" s="307"/>
      <c r="J12" s="307"/>
      <c r="K12" s="307"/>
      <c r="L12" s="307"/>
      <c r="M12" s="307"/>
      <c r="N12" s="307"/>
      <c r="O12" s="307"/>
      <c r="P12" s="307"/>
      <c r="Q12" s="307"/>
      <c r="R12" s="307"/>
      <c r="S12" s="307"/>
      <c r="T12" s="239"/>
      <c r="U12" s="239"/>
    </row>
    <row r="13" spans="1:79" ht="15" thickBot="1" x14ac:dyDescent="0.4">
      <c r="B13" s="238"/>
      <c r="C13" s="241"/>
      <c r="D13" s="242"/>
      <c r="E13" s="242"/>
      <c r="F13" s="242"/>
      <c r="G13" s="242"/>
      <c r="H13" s="242"/>
      <c r="I13" s="242"/>
      <c r="J13" s="242"/>
      <c r="K13" s="242"/>
      <c r="L13" s="242"/>
      <c r="M13" s="242"/>
      <c r="N13" s="242"/>
      <c r="O13" s="242"/>
      <c r="P13" s="242"/>
      <c r="Q13" s="242"/>
      <c r="R13" s="242"/>
      <c r="S13" s="242"/>
      <c r="T13" s="243"/>
      <c r="U13" s="239"/>
    </row>
    <row r="14" spans="1:79" ht="28.25" customHeight="1" x14ac:dyDescent="0.35">
      <c r="B14" s="238"/>
      <c r="U14" s="239"/>
    </row>
    <row r="15" spans="1:79" ht="12.65" customHeight="1" x14ac:dyDescent="0.35">
      <c r="B15" s="238"/>
      <c r="C15" s="264" t="s">
        <v>402</v>
      </c>
      <c r="U15" s="239"/>
    </row>
    <row r="16" spans="1:79" ht="12.65" customHeight="1" x14ac:dyDescent="0.35">
      <c r="B16" s="238"/>
      <c r="C16" s="264" t="s">
        <v>401</v>
      </c>
      <c r="U16" s="239"/>
    </row>
    <row r="17" spans="2:21" ht="15" thickBot="1" x14ac:dyDescent="0.4">
      <c r="B17" s="241"/>
      <c r="C17" s="242"/>
      <c r="D17" s="242"/>
      <c r="E17" s="242"/>
      <c r="F17" s="242"/>
      <c r="G17" s="242"/>
      <c r="H17" s="242"/>
      <c r="I17" s="242"/>
      <c r="J17" s="242"/>
      <c r="K17" s="242"/>
      <c r="L17" s="242"/>
      <c r="M17" s="242"/>
      <c r="N17" s="242"/>
      <c r="O17" s="242"/>
      <c r="P17" s="242"/>
      <c r="Q17" s="242"/>
      <c r="R17" s="242"/>
      <c r="S17" s="242"/>
      <c r="T17" s="242"/>
      <c r="U17" s="243"/>
    </row>
    <row r="61" spans="2:2" ht="11" customHeight="1" x14ac:dyDescent="0.35">
      <c r="B61" s="255"/>
    </row>
    <row r="62" spans="2:2" ht="11" customHeight="1" x14ac:dyDescent="0.35">
      <c r="B62" s="255"/>
    </row>
    <row r="63" spans="2:2" ht="11" customHeight="1" x14ac:dyDescent="0.35">
      <c r="B63" s="255"/>
    </row>
    <row r="64" spans="2:2" ht="11" customHeight="1" x14ac:dyDescent="0.35">
      <c r="B64" s="255"/>
    </row>
  </sheetData>
  <sheetProtection algorithmName="SHA-512" hashValue="gZryUSgGU5is0nd17VHbtwAyiY9fGLOtkJ6zNbv2eAD/ujD3pl2yLIAicX3tml6glUsF+JWQlAWERxMd4AJh9g==" saltValue="hVLomjRqwEKYOYGJPGz/hA==" spinCount="100000" sheet="1" objects="1" scenarios="1"/>
  <mergeCells count="7">
    <mergeCell ref="D12:S12"/>
    <mergeCell ref="C5:T5"/>
    <mergeCell ref="C4:T4"/>
    <mergeCell ref="C2:U2"/>
    <mergeCell ref="D8:S8"/>
    <mergeCell ref="D9:S9"/>
    <mergeCell ref="D11:S11"/>
  </mergeCells>
  <pageMargins left="0.39370078740157483" right="0.39370078740157483" top="0.74803149606299213" bottom="0.55118110236220474" header="0.51181102362204722" footer="0.27559055118110237"/>
  <pageSetup paperSize="9" scale="48" orientation="portrait" verticalDpi="4294967292"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00A8C0473E2947A990B670C0CF5C56" ma:contentTypeVersion="17" ma:contentTypeDescription="Create a new document." ma:contentTypeScope="" ma:versionID="6b5cfefaaa7177d336922b078113b640">
  <xsd:schema xmlns:xsd="http://www.w3.org/2001/XMLSchema" xmlns:xs="http://www.w3.org/2001/XMLSchema" xmlns:p="http://schemas.microsoft.com/office/2006/metadata/properties" xmlns:ns2="ce1e9bda-f2c1-44ca-b3f0-09e8fff38892" xmlns:ns3="3beb1b26-9178-45f5-95c0-c35a1eef47d9" targetNamespace="http://schemas.microsoft.com/office/2006/metadata/properties" ma:root="true" ma:fieldsID="b1de2d84db8688048935001140c8be90" ns2:_="" ns3:_="">
    <xsd:import namespace="ce1e9bda-f2c1-44ca-b3f0-09e8fff38892"/>
    <xsd:import namespace="3beb1b26-9178-45f5-95c0-c35a1eef47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e9bda-f2c1-44ca-b3f0-09e8fff38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93c1ca6-8dc9-44fe-a170-1d07befeefb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eb1b26-9178-45f5-95c0-c35a1eef47d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c39ea95-f7fc-492d-bfc1-cf93eb044779}" ma:internalName="TaxCatchAll" ma:showField="CatchAllData" ma:web="3beb1b26-9178-45f5-95c0-c35a1eef47d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1e9bda-f2c1-44ca-b3f0-09e8fff38892">
      <Terms xmlns="http://schemas.microsoft.com/office/infopath/2007/PartnerControls"/>
    </lcf76f155ced4ddcb4097134ff3c332f>
    <TaxCatchAll xmlns="3beb1b26-9178-45f5-95c0-c35a1eef47d9" xsi:nil="true"/>
    <SharedWithUsers xmlns="3beb1b26-9178-45f5-95c0-c35a1eef47d9">
      <UserInfo>
        <DisplayName>Recruitment Team Members</DisplayName>
        <AccountId>653</AccountId>
        <AccountType/>
      </UserInfo>
    </SharedWithUsers>
  </documentManagement>
</p:properties>
</file>

<file path=customXml/itemProps1.xml><?xml version="1.0" encoding="utf-8"?>
<ds:datastoreItem xmlns:ds="http://schemas.openxmlformats.org/officeDocument/2006/customXml" ds:itemID="{FC211CCC-75C3-4051-9400-2BFEF299E6A0}">
  <ds:schemaRefs>
    <ds:schemaRef ds:uri="http://schemas.microsoft.com/sharepoint/v3/contenttype/forms"/>
  </ds:schemaRefs>
</ds:datastoreItem>
</file>

<file path=customXml/itemProps2.xml><?xml version="1.0" encoding="utf-8"?>
<ds:datastoreItem xmlns:ds="http://schemas.openxmlformats.org/officeDocument/2006/customXml" ds:itemID="{5D647ED9-B86B-4DC0-83CC-A049C6BD8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e9bda-f2c1-44ca-b3f0-09e8fff38892"/>
    <ds:schemaRef ds:uri="3beb1b26-9178-45f5-95c0-c35a1eef4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B2FE1D-6C28-42AB-9698-58171D872F0E}">
  <ds:schemaRefs>
    <ds:schemaRef ds:uri="http://purl.org/dc/terms/"/>
    <ds:schemaRef ds:uri="http://purl.org/dc/dcmitype/"/>
    <ds:schemaRef ds:uri="http://schemas.microsoft.com/office/2006/documentManagement/types"/>
    <ds:schemaRef ds:uri="3beb1b26-9178-45f5-95c0-c35a1eef47d9"/>
    <ds:schemaRef ds:uri="ce1e9bda-f2c1-44ca-b3f0-09e8fff38892"/>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1a9d705e-bd14-4fe5-b2a1-f5f9236cc2ea}" enabled="1" method="Privileged" siteId="{3d0879a8-efa5-480a-8c12-c9b87bfcfaf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P&amp;L</vt:lpstr>
      <vt:lpstr>Cashflow</vt:lpstr>
      <vt:lpstr>Forward projection</vt:lpstr>
      <vt:lpstr>Sensitivity analysis</vt:lpstr>
      <vt:lpstr>Sensitivity – what if</vt:lpstr>
      <vt:lpstr>Cashflow!Print_Area</vt:lpstr>
      <vt:lpstr>'Forward projection'!Print_Area</vt:lpstr>
      <vt:lpstr>'P&amp;L'!Print_Area</vt:lpstr>
      <vt:lpstr>'Sensitivity – what if'!Print_Area</vt:lpstr>
      <vt:lpstr>'Sensitivity analysis'!Print_Area</vt:lpstr>
    </vt:vector>
  </TitlesOfParts>
  <Company>Pub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Richardson</dc:creator>
  <cp:lastModifiedBy>Sophie Green (She/Her)</cp:lastModifiedBy>
  <cp:lastPrinted>2019-12-20T15:25:02Z</cp:lastPrinted>
  <dcterms:created xsi:type="dcterms:W3CDTF">2010-03-30T23:11:39Z</dcterms:created>
  <dcterms:modified xsi:type="dcterms:W3CDTF">2024-09-18T15:29:08Z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0x0101001C00A8C0473E2947A990B670C0CF5C56</vt:lpwstr>
  </property>
  <property fmtid="{D5CDD505-2E9C-101B-9397-08002B2CF9AE}" pid="3" name="MediaServiceImageTags">
    <vt:lpwstr/>
  </property>
</Properties>
</file>